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0490" windowHeight="7800" tabRatio="968" activeTab="2"/>
  </bookViews>
  <sheets>
    <sheet name="Start" sheetId="1" r:id="rId1"/>
    <sheet name="Grundlagen" sheetId="2" r:id="rId2"/>
    <sheet name="Januar" sheetId="3" r:id="rId3"/>
    <sheet name="Februar" sheetId="4" r:id="rId4"/>
    <sheet name="März" sheetId="5" r:id="rId5"/>
    <sheet name="April" sheetId="6" r:id="rId6"/>
    <sheet name="Mai" sheetId="7" r:id="rId7"/>
    <sheet name="Juni" sheetId="8" r:id="rId8"/>
    <sheet name="Juli" sheetId="9" r:id="rId9"/>
    <sheet name="August" sheetId="10" r:id="rId10"/>
    <sheet name="September" sheetId="11" r:id="rId11"/>
    <sheet name="Oktober" sheetId="12" r:id="rId12"/>
    <sheet name="November" sheetId="13" r:id="rId13"/>
    <sheet name="Dezember" sheetId="14" r:id="rId14"/>
    <sheet name="Spätschicht(18-24) 25%" sheetId="15" r:id="rId15"/>
    <sheet name="Nachtschicht(00-6) 50%" sheetId="16" r:id="rId16"/>
  </sheets>
  <definedNames>
    <definedName name="Belegschaft">'Start'!$B$16:$I$86</definedName>
    <definedName name="Datum">'Grundlagen'!$A$2:$A$14</definedName>
    <definedName name="_xlnm.Print_Area" localSheetId="5">'April'!$A:$M</definedName>
    <definedName name="_xlnm.Print_Area" localSheetId="9">'August'!$A:$M</definedName>
    <definedName name="_xlnm.Print_Area" localSheetId="13">'Dezember'!$A:$M</definedName>
    <definedName name="_xlnm.Print_Area" localSheetId="3">'Februar'!$A:$M</definedName>
    <definedName name="_xlnm.Print_Area" localSheetId="8">'Juli'!$A:$M</definedName>
    <definedName name="_xlnm.Print_Area" localSheetId="7">'Juni'!$A:$M</definedName>
    <definedName name="_xlnm.Print_Area" localSheetId="6">'Mai'!$A:$M</definedName>
    <definedName name="_xlnm.Print_Area" localSheetId="4">'März'!$A:$M</definedName>
    <definedName name="_xlnm.Print_Area" localSheetId="12">'November'!$A:$M</definedName>
    <definedName name="_xlnm.Print_Area" localSheetId="11">'Oktober'!$A:$M</definedName>
    <definedName name="_xlnm.Print_Area" localSheetId="10">'September'!$A:$M</definedName>
    <definedName name="Feiertage">'Grundlagen'!$B$2:$B$30</definedName>
    <definedName name="gewJahr">'Start'!$C$7</definedName>
    <definedName name="mitarbeiter">'Start'!$E$7</definedName>
    <definedName name="Pausen">'Grundlagen'!$H$12:$I$16</definedName>
    <definedName name="Tagesarbeitszeit">'Grundlagen'!$G$2:$I$8</definedName>
  </definedNames>
  <calcPr fullCalcOnLoad="1"/>
</workbook>
</file>

<file path=xl/comments10.xml><?xml version="1.0" encoding="utf-8"?>
<comments xmlns="http://schemas.openxmlformats.org/spreadsheetml/2006/main">
  <authors>
    <author>dietrich</author>
    <author>SMemic</author>
  </authors>
  <commentList>
    <comment ref="I3" authorId="0">
      <text>
        <r>
          <rPr>
            <b/>
            <sz val="8"/>
            <rFont val="Tahoma"/>
            <family val="0"/>
          </rPr>
          <t xml:space="preserve">
U=Urlaub
K=Krank
hU=1/2 Tag Urlaub
nur Buchstaben eingeben, Std. werden automatisch übernommen</t>
        </r>
        <r>
          <rPr>
            <sz val="8"/>
            <rFont val="Tahoma"/>
            <family val="0"/>
          </rPr>
          <t xml:space="preserve">
</t>
        </r>
      </text>
    </comment>
    <comment ref="C3" authorId="1">
      <text>
        <r>
          <rPr>
            <b/>
            <sz val="8"/>
            <rFont val="Tahoma"/>
            <family val="2"/>
          </rPr>
          <t xml:space="preserve">Hier nur Arbeitszeiten die kein Zuschlag bekommen z.B. die Frühschicht usw. eintragen
</t>
        </r>
      </text>
    </comment>
    <comment ref="E3" authorId="1">
      <text>
        <r>
          <rPr>
            <b/>
            <sz val="8"/>
            <rFont val="Tahoma"/>
            <family val="2"/>
          </rPr>
          <t>Schicht1 = 25% Zuschlag
Schicht2=50% Zuschlag
Schicht1&amp;2 = 50% + 25% Zuschlag
Bitte erst die Schichtzeiten in Tabellenblatt "Spätschicht oder Nachtschicht" für jeweiligen Datum eintragen. Nach dem die Zeiten eingetragen sind, wird in den entsprechenden Tag automatisch "Schicht1" oder "Schicht2" eingetragen.
Wenn keine Beträge in der Spalte "Schicht Verdienst" angezeigt werden dann haben Sie in den Tabellenblättern "Spätschicht" und "Nachtschicht" keine Zeiten eingetragen und somit auch kein Zuschlag erhalten.</t>
        </r>
      </text>
    </comment>
  </commentList>
</comments>
</file>

<file path=xl/comments11.xml><?xml version="1.0" encoding="utf-8"?>
<comments xmlns="http://schemas.openxmlformats.org/spreadsheetml/2006/main">
  <authors>
    <author>dietrich</author>
    <author>SMemic</author>
  </authors>
  <commentList>
    <comment ref="I3" authorId="0">
      <text>
        <r>
          <rPr>
            <b/>
            <sz val="8"/>
            <rFont val="Tahoma"/>
            <family val="0"/>
          </rPr>
          <t xml:space="preserve">
U=Urlaub
K=Krank
hU=1/2 Tag Urlaub
nur Buchstaben eingeben, Std. werden automatisch übernommen</t>
        </r>
        <r>
          <rPr>
            <sz val="8"/>
            <rFont val="Tahoma"/>
            <family val="0"/>
          </rPr>
          <t xml:space="preserve">
</t>
        </r>
      </text>
    </comment>
    <comment ref="C3" authorId="1">
      <text>
        <r>
          <rPr>
            <b/>
            <sz val="8"/>
            <rFont val="Tahoma"/>
            <family val="2"/>
          </rPr>
          <t xml:space="preserve">Hier nur Arbeitszeiten die kein Zuschlag bekommen z.B. die Frühschicht usw. eintragen
</t>
        </r>
      </text>
    </comment>
    <comment ref="E3" authorId="1">
      <text>
        <r>
          <rPr>
            <b/>
            <sz val="8"/>
            <rFont val="Tahoma"/>
            <family val="2"/>
          </rPr>
          <t>Schicht1 = 25% Zuschlag
Schicht2=50% Zuschlag
Schicht1&amp;2 = 50% + 25% Zuschlag
Bitte erst die Schichtzeiten in Tabellenblatt "Spätschicht oder Nachtschicht" für jeweiligen Datum eintragen. Nach dem die Zeiten eingetragen sind, wird in den entsprechenden Tag automatisch "Schicht1" oder "Schicht2" eingetragen.
Wenn keine Beträge in der Spalte "Schicht Verdienst" angezeigt werden dann haben Sie in den Tabellenblättern "Spätschicht" und "Nachtschicht" keine Zeiten eingetragen und somit auch kein Zuschlag erhalten.</t>
        </r>
      </text>
    </comment>
  </commentList>
</comments>
</file>

<file path=xl/comments12.xml><?xml version="1.0" encoding="utf-8"?>
<comments xmlns="http://schemas.openxmlformats.org/spreadsheetml/2006/main">
  <authors>
    <author>dietrich</author>
    <author>SMemic</author>
  </authors>
  <commentList>
    <comment ref="I3" authorId="0">
      <text>
        <r>
          <rPr>
            <b/>
            <sz val="8"/>
            <rFont val="Tahoma"/>
            <family val="0"/>
          </rPr>
          <t xml:space="preserve">
U=Urlaub
K=Krank
hU=1/2 Tag Urlaub
nur Buchstaben eingeben, Std. werden automatisch übernommen</t>
        </r>
        <r>
          <rPr>
            <sz val="8"/>
            <rFont val="Tahoma"/>
            <family val="0"/>
          </rPr>
          <t xml:space="preserve">
</t>
        </r>
      </text>
    </comment>
    <comment ref="C3" authorId="1">
      <text>
        <r>
          <rPr>
            <sz val="8"/>
            <rFont val="Tahoma"/>
            <family val="2"/>
          </rPr>
          <t xml:space="preserve">Hier nur Arbeitszeiten die kein Zuschlag bekommen z.B. die Frühschicht usw. eintragen
</t>
        </r>
      </text>
    </comment>
    <comment ref="E3" authorId="1">
      <text>
        <r>
          <rPr>
            <b/>
            <sz val="8"/>
            <rFont val="Tahoma"/>
            <family val="2"/>
          </rPr>
          <t>Schicht1 = 25% Zuschlag
Schicht2=50% Zuschlag
Schicht1&amp;2 = 50% + 25% Zuschlag
Bitte erst die Schichtzeiten in Tabellenblatt "Spätschicht oder Nachtschicht" für jeweiligen Datum eintragen. Nach dem die Zeiten eingetragen sind, wird in den entsprechenden Tag automatisch "Schicht1" oder "Schicht2" eingetragen.
Wenn keine Beträge in der Spalte "Schicht Verdienst" angezeigt werden dann haben Sie in den Tabellenblättern "Spätschicht" und "Nachtschicht" keine Zeiten eingetragen und somit auch kein Zuschlag erhalten.n.</t>
        </r>
      </text>
    </comment>
  </commentList>
</comments>
</file>

<file path=xl/comments13.xml><?xml version="1.0" encoding="utf-8"?>
<comments xmlns="http://schemas.openxmlformats.org/spreadsheetml/2006/main">
  <authors>
    <author>dietrich</author>
    <author>SMemic</author>
  </authors>
  <commentList>
    <comment ref="I3" authorId="0">
      <text>
        <r>
          <rPr>
            <b/>
            <sz val="8"/>
            <rFont val="Tahoma"/>
            <family val="0"/>
          </rPr>
          <t xml:space="preserve">
U=Urlaub
K=Krank
hU=1/2 Tag Urlaub
nur Buchstaben eingeben, Std. werden automatisch übernommen</t>
        </r>
        <r>
          <rPr>
            <sz val="8"/>
            <rFont val="Tahoma"/>
            <family val="0"/>
          </rPr>
          <t xml:space="preserve">
</t>
        </r>
      </text>
    </comment>
    <comment ref="C3" authorId="1">
      <text>
        <r>
          <rPr>
            <b/>
            <sz val="8"/>
            <rFont val="Tahoma"/>
            <family val="2"/>
          </rPr>
          <t xml:space="preserve">Hier nur Arbeitszeiten die kein Zuschlag bekommen z.B. die Frühschicht usw. eintragen
</t>
        </r>
      </text>
    </comment>
    <comment ref="E3" authorId="1">
      <text>
        <r>
          <rPr>
            <b/>
            <sz val="8"/>
            <rFont val="Tahoma"/>
            <family val="2"/>
          </rPr>
          <t>Schicht1 = 25% Zuschlag
Schicht2=50% Zuschlag
Schicht1&amp;2 = 50% + 25% Zuschlag
Bitte erst die Schichtzeiten in Tabellenblatt "Spätschicht oder Nachtschicht" für jeweiligen Datum eintragen. Nach dem die Zeiten eingetragen sind, wird in den entsprechenden Tag automatisch "Schicht1" oder "Schicht2" eingetragen.
Wenn keine Beträge in der Spalte "Schicht Verdienst" angezeigt werden dann haben Sie in den Tabellenblättern "Spätschicht" und "Nachtschicht" keine Zeiten eingetragen und somit auch kein Zuschlag erhalten.</t>
        </r>
      </text>
    </comment>
  </commentList>
</comments>
</file>

<file path=xl/comments14.xml><?xml version="1.0" encoding="utf-8"?>
<comments xmlns="http://schemas.openxmlformats.org/spreadsheetml/2006/main">
  <authors>
    <author>dietrich</author>
    <author>SMemic</author>
  </authors>
  <commentList>
    <comment ref="I3" authorId="0">
      <text>
        <r>
          <rPr>
            <b/>
            <sz val="8"/>
            <rFont val="Tahoma"/>
            <family val="0"/>
          </rPr>
          <t xml:space="preserve">
U=Urlaub
K=Krank
hU=1/2 Tag Urlaub
nur Buchstaben eingeben, Std. werden automatisch übernommen</t>
        </r>
        <r>
          <rPr>
            <sz val="8"/>
            <rFont val="Tahoma"/>
            <family val="0"/>
          </rPr>
          <t xml:space="preserve">
</t>
        </r>
      </text>
    </comment>
    <comment ref="C3" authorId="1">
      <text>
        <r>
          <rPr>
            <b/>
            <sz val="8"/>
            <rFont val="Tahoma"/>
            <family val="2"/>
          </rPr>
          <t xml:space="preserve">Hier nur Arbeitszeiten die kein Zuschlag bekommen z.B. die Frühschicht usw. eintragen
</t>
        </r>
      </text>
    </comment>
    <comment ref="E3" authorId="1">
      <text>
        <r>
          <rPr>
            <b/>
            <sz val="8"/>
            <rFont val="Tahoma"/>
            <family val="2"/>
          </rPr>
          <t>Schicht1 = 25% Zuschlag
Schicht2=50% Zuschlag
Schicht1&amp;2 = 50% + 25% Zuschlag
Bitte erst die Schichtzeiten in Tabellenblatt "Spätschicht oder Nachtschicht" für jeweiligen Datum eintragen. Nach dem die Zeiten eingetragen sind, wird in den entsprechenden Tag automatisch "Schicht1" oder "Schicht2" eingetragen.
Wenn keine Beträge in der Spalte "Schicht Verdienst" angezeigt werden dann haben Sie in den Tabellenblättern "Spätschicht" und "Nachtschicht" keine Zeiten eingetragen und somit auch kein Zuschlag erhalten.</t>
        </r>
      </text>
    </comment>
  </commentList>
</comments>
</file>

<file path=xl/comments15.xml><?xml version="1.0" encoding="utf-8"?>
<comments xmlns="http://schemas.openxmlformats.org/spreadsheetml/2006/main">
  <authors>
    <author>Benutzer</author>
  </authors>
  <commentList>
    <comment ref="A1" authorId="0">
      <text>
        <r>
          <rPr>
            <b/>
            <sz val="9"/>
            <rFont val="Tahoma"/>
            <family val="2"/>
          </rPr>
          <t xml:space="preserve">
Bitte hier nur die Zuschlagszeiten eingeben. Die Arbeitszeiten ohne Zuschlag werden in jeweiligen Monat (z.B. Januar, Februar usw.) in der Spalte Arbeitszeit Beginn und Arbeitszeit Ende eingetragen.
Bei Schicht Begin nicht 24,00 eingeben sondern 0,00 Uhr.
Bitte bei Schicht Ende nicht 00,00 Uhr eingeben sondern 24,00. </t>
        </r>
      </text>
    </comment>
    <comment ref="H3" authorId="0">
      <text>
        <r>
          <rPr>
            <b/>
            <sz val="9"/>
            <rFont val="Tahoma"/>
            <family val="2"/>
          </rPr>
          <t>Benutzer:</t>
        </r>
        <r>
          <rPr>
            <sz val="9"/>
            <rFont val="Tahoma"/>
            <family val="2"/>
          </rPr>
          <t xml:space="preserve">
Hier Stundenlohn eintragen</t>
        </r>
      </text>
    </comment>
  </commentList>
</comments>
</file>

<file path=xl/comments16.xml><?xml version="1.0" encoding="utf-8"?>
<comments xmlns="http://schemas.openxmlformats.org/spreadsheetml/2006/main">
  <authors>
    <author>SMemic</author>
  </authors>
  <commentList>
    <comment ref="A5" authorId="0">
      <text>
        <r>
          <rPr>
            <b/>
            <sz val="8"/>
            <rFont val="Tahoma"/>
            <family val="2"/>
          </rPr>
          <t xml:space="preserve">
Bitte hier nur die Zuschlagszeiten eingeben. Die Arbeitszeiten ohne Zuschlag werden in jeweiligen Monat (z.B. Januar, Februar usw.) in der Spalte Arbeitszeit Beginn und Arbeitszeit Ende eingetragen.
</t>
        </r>
        <r>
          <rPr>
            <b/>
            <i/>
            <sz val="8"/>
            <rFont val="Tahoma"/>
            <family val="2"/>
          </rPr>
          <t xml:space="preserve">
Bei Schicht Begin nicht 24,00 eingeben sondern 0,00 Uhr.</t>
        </r>
      </text>
    </comment>
  </commentList>
</comments>
</file>

<file path=xl/comments2.xml><?xml version="1.0" encoding="utf-8"?>
<comments xmlns="http://schemas.openxmlformats.org/spreadsheetml/2006/main">
  <authors>
    <author>dietrich</author>
  </authors>
  <commentList>
    <comment ref="B1" authorId="0">
      <text>
        <r>
          <rPr>
            <b/>
            <sz val="8"/>
            <rFont val="Tahoma"/>
            <family val="0"/>
          </rPr>
          <t>Jahreszahl wird vom Deckblatt übernommen</t>
        </r>
        <r>
          <rPr>
            <sz val="8"/>
            <rFont val="Tahoma"/>
            <family val="0"/>
          </rPr>
          <t xml:space="preserve">
</t>
        </r>
      </text>
    </comment>
  </commentList>
</comments>
</file>

<file path=xl/comments3.xml><?xml version="1.0" encoding="utf-8"?>
<comments xmlns="http://schemas.openxmlformats.org/spreadsheetml/2006/main">
  <authors>
    <author>SMemic</author>
    <author>Benutzer</author>
  </authors>
  <commentList>
    <comment ref="E3" authorId="0">
      <text>
        <r>
          <rPr>
            <b/>
            <sz val="8"/>
            <rFont val="Tahoma"/>
            <family val="2"/>
          </rPr>
          <t>Schicht1 = 25% Zuschlag
Schicht2=50% Zuschlag
Schicht1&amp;2 = 50% + 25% Zuschlag
Bitte erst die Schichtzeiten in Tabellenblatt "Spätschicht oder Nachtschicht" für jeweiligen Datum eintragen. Nach dem die Zeiten eingetragen sind, wird in den entsprechenden Tag automatisch "Schicht1" oder "Schicht2" eingetragen.
Wenn keine Beträge in der Spalte "Schicht Verdienst" angezeigt werden dann haben Sie in den Tabellenblättern "Spätschicht" und "Nachtschicht" keine Zeiten eingetragen und somit auch kein Zuschlag erhalten.</t>
        </r>
      </text>
    </comment>
    <comment ref="C3" authorId="0">
      <text>
        <r>
          <rPr>
            <sz val="8"/>
            <rFont val="Tahoma"/>
            <family val="2"/>
          </rPr>
          <t xml:space="preserve">
Hier nur Arbeitszeiten die kein Zuschlag bekommen z.B. die Frühschicht usw.
</t>
        </r>
      </text>
    </comment>
    <comment ref="M3" authorId="1">
      <text>
        <r>
          <rPr>
            <sz val="9"/>
            <rFont val="Tahoma"/>
            <family val="2"/>
          </rPr>
          <t xml:space="preserve">
Damit die </t>
        </r>
        <r>
          <rPr>
            <b/>
            <sz val="9"/>
            <rFont val="Tahoma"/>
            <family val="2"/>
          </rPr>
          <t>Schichtbeträge (Schicht Verdienst)</t>
        </r>
        <r>
          <rPr>
            <sz val="9"/>
            <rFont val="Tahoma"/>
            <family val="2"/>
          </rPr>
          <t xml:space="preserve"> richtig berechnet werden, müssen Sie erst in </t>
        </r>
        <r>
          <rPr>
            <b/>
            <sz val="9"/>
            <rFont val="Tahoma"/>
            <family val="2"/>
          </rPr>
          <t>Tabellenblättern "Spätschicht"</t>
        </r>
        <r>
          <rPr>
            <sz val="9"/>
            <rFont val="Tahoma"/>
            <family val="2"/>
          </rPr>
          <t xml:space="preserve"> oder </t>
        </r>
        <r>
          <rPr>
            <b/>
            <sz val="9"/>
            <rFont val="Tahoma"/>
            <family val="2"/>
          </rPr>
          <t>"Nachtschicht"</t>
        </r>
        <r>
          <rPr>
            <sz val="9"/>
            <rFont val="Tahoma"/>
            <family val="2"/>
          </rPr>
          <t xml:space="preserve"> die Zeiten für die Sie die Zuschläge erhalten haben eintragen.
Wenn Sie am einen Tag beide Schichten gearbeitet haben dann müssen Sie die Zeiten in beide Tabellenblätter</t>
        </r>
        <r>
          <rPr>
            <b/>
            <sz val="9"/>
            <rFont val="Tahoma"/>
            <family val="2"/>
          </rPr>
          <t xml:space="preserve"> "Spätschicht"</t>
        </r>
        <r>
          <rPr>
            <sz val="9"/>
            <rFont val="Tahoma"/>
            <family val="2"/>
          </rPr>
          <t xml:space="preserve"> und </t>
        </r>
        <r>
          <rPr>
            <b/>
            <sz val="9"/>
            <rFont val="Tahoma"/>
            <family val="2"/>
          </rPr>
          <t>"Nachtschicht"</t>
        </r>
        <r>
          <rPr>
            <sz val="9"/>
            <rFont val="Tahoma"/>
            <family val="2"/>
          </rPr>
          <t xml:space="preserve"> eingeben. Die</t>
        </r>
        <r>
          <rPr>
            <b/>
            <sz val="9"/>
            <rFont val="Tahoma"/>
            <family val="2"/>
          </rPr>
          <t xml:space="preserve"> "Schicht1&amp;2"</t>
        </r>
        <r>
          <rPr>
            <sz val="9"/>
            <rFont val="Tahoma"/>
            <family val="2"/>
          </rPr>
          <t xml:space="preserve"> wird dann automatisch übernommen und somit auch der Verdienst von beiden Schichten.
</t>
        </r>
        <r>
          <rPr>
            <b/>
            <i/>
            <sz val="9"/>
            <rFont val="Tahoma"/>
            <family val="2"/>
          </rPr>
          <t xml:space="preserve">
</t>
        </r>
        <r>
          <rPr>
            <b/>
            <i/>
            <u val="single"/>
            <sz val="9"/>
            <rFont val="Tahoma"/>
            <family val="2"/>
          </rPr>
          <t>Beispiel Spätschicht:</t>
        </r>
        <r>
          <rPr>
            <sz val="9"/>
            <rFont val="Tahoma"/>
            <family val="2"/>
          </rPr>
          <t xml:space="preserve">
Also wenn Sie z.B. am 02.Januar 2012 die </t>
        </r>
        <r>
          <rPr>
            <b/>
            <sz val="9"/>
            <rFont val="Tahoma"/>
            <family val="2"/>
          </rPr>
          <t>Spätschicht von 18:00 bis 24:00 Uhr</t>
        </r>
        <r>
          <rPr>
            <sz val="9"/>
            <rFont val="Tahoma"/>
            <family val="2"/>
          </rPr>
          <t xml:space="preserve"> gearbeitet haben dann tragen Sie im </t>
        </r>
        <r>
          <rPr>
            <b/>
            <sz val="9"/>
            <rFont val="Tahoma"/>
            <family val="2"/>
          </rPr>
          <t>Tabellenblatt "Spätschicht(18-24)25%</t>
        </r>
        <r>
          <rPr>
            <sz val="9"/>
            <rFont val="Tahoma"/>
            <family val="2"/>
          </rPr>
          <t xml:space="preserve"> am 02.Januar 2012 die Zeiten von 18,00 bis 24,00 ein. Die</t>
        </r>
        <r>
          <rPr>
            <b/>
            <sz val="9"/>
            <rFont val="Tahoma"/>
            <family val="2"/>
          </rPr>
          <t xml:space="preserve"> Schicht1 </t>
        </r>
        <r>
          <rPr>
            <sz val="9"/>
            <rFont val="Tahoma"/>
            <family val="2"/>
          </rPr>
          <t xml:space="preserve">wird dann in der Spalte </t>
        </r>
        <r>
          <rPr>
            <b/>
            <sz val="9"/>
            <rFont val="Tahoma"/>
            <family val="2"/>
          </rPr>
          <t xml:space="preserve">"Schicht" </t>
        </r>
        <r>
          <rPr>
            <sz val="9"/>
            <rFont val="Tahoma"/>
            <family val="2"/>
          </rPr>
          <t xml:space="preserve">automatisch übernommen und somit auch der </t>
        </r>
        <r>
          <rPr>
            <b/>
            <sz val="9"/>
            <rFont val="Tahoma"/>
            <family val="2"/>
          </rPr>
          <t>Schicht Verdienst</t>
        </r>
        <r>
          <rPr>
            <sz val="9"/>
            <rFont val="Tahoma"/>
            <family val="2"/>
          </rPr>
          <t>.</t>
        </r>
        <r>
          <rPr>
            <b/>
            <sz val="9"/>
            <rFont val="Tahoma"/>
            <family val="2"/>
          </rPr>
          <t xml:space="preserve">
</t>
        </r>
        <r>
          <rPr>
            <b/>
            <i/>
            <u val="single"/>
            <sz val="9"/>
            <rFont val="Tahoma"/>
            <family val="2"/>
          </rPr>
          <t>Beispiel Nachtschicht:</t>
        </r>
        <r>
          <rPr>
            <b/>
            <sz val="9"/>
            <rFont val="Tahoma"/>
            <family val="2"/>
          </rPr>
          <t xml:space="preserve">
</t>
        </r>
        <r>
          <rPr>
            <sz val="9"/>
            <rFont val="Tahoma"/>
            <family val="2"/>
          </rPr>
          <t xml:space="preserve">Wenn Sie aber die Nachtschicht von </t>
        </r>
        <r>
          <rPr>
            <b/>
            <sz val="9"/>
            <rFont val="Tahoma"/>
            <family val="2"/>
          </rPr>
          <t>0,00</t>
        </r>
        <r>
          <rPr>
            <sz val="9"/>
            <rFont val="Tahoma"/>
            <family val="2"/>
          </rPr>
          <t xml:space="preserve"> bis </t>
        </r>
        <r>
          <rPr>
            <b/>
            <sz val="9"/>
            <rFont val="Tahoma"/>
            <family val="2"/>
          </rPr>
          <t>6,00</t>
        </r>
        <r>
          <rPr>
            <sz val="9"/>
            <rFont val="Tahoma"/>
            <family val="2"/>
          </rPr>
          <t xml:space="preserve"> Uhr am</t>
        </r>
        <r>
          <rPr>
            <b/>
            <sz val="9"/>
            <rFont val="Tahoma"/>
            <family val="2"/>
          </rPr>
          <t xml:space="preserve"> 03.Januar 2012</t>
        </r>
        <r>
          <rPr>
            <sz val="9"/>
            <rFont val="Tahoma"/>
            <family val="2"/>
          </rPr>
          <t xml:space="preserve"> gearbeitet haben und 50% Zushlag erhalten dann geben Sie die Zeiten in den </t>
        </r>
        <r>
          <rPr>
            <b/>
            <sz val="9"/>
            <rFont val="Tahoma"/>
            <family val="2"/>
          </rPr>
          <t>Tabellenblatt "Nachtschicht(00-6)50%"</t>
        </r>
        <r>
          <rPr>
            <sz val="9"/>
            <rFont val="Tahoma"/>
            <family val="2"/>
          </rPr>
          <t xml:space="preserve"> in Monat Janur ein. Die </t>
        </r>
        <r>
          <rPr>
            <b/>
            <sz val="9"/>
            <rFont val="Tahoma"/>
            <family val="2"/>
          </rPr>
          <t>"Schicht2"</t>
        </r>
        <r>
          <rPr>
            <sz val="9"/>
            <rFont val="Tahoma"/>
            <family val="2"/>
          </rPr>
          <t xml:space="preserve"> und der </t>
        </r>
        <r>
          <rPr>
            <b/>
            <sz val="9"/>
            <rFont val="Tahoma"/>
            <family val="2"/>
          </rPr>
          <t>"Schicht Verdienst"</t>
        </r>
        <r>
          <rPr>
            <sz val="9"/>
            <rFont val="Tahoma"/>
            <family val="2"/>
          </rPr>
          <t xml:space="preserve"> wrd dann hier automatisch übernommen.</t>
        </r>
      </text>
    </comment>
  </commentList>
</comments>
</file>

<file path=xl/comments4.xml><?xml version="1.0" encoding="utf-8"?>
<comments xmlns="http://schemas.openxmlformats.org/spreadsheetml/2006/main">
  <authors>
    <author>dietrich</author>
    <author>SMemic</author>
  </authors>
  <commentList>
    <comment ref="I3" authorId="0">
      <text>
        <r>
          <rPr>
            <b/>
            <sz val="8"/>
            <rFont val="Tahoma"/>
            <family val="0"/>
          </rPr>
          <t xml:space="preserve">
U=Urlaub
K=Krank
hU= 1/2 Tag Urlaub
nur Buchstaben eingeben, Std. werden automatisch übernommen</t>
        </r>
        <r>
          <rPr>
            <sz val="8"/>
            <rFont val="Tahoma"/>
            <family val="0"/>
          </rPr>
          <t xml:space="preserve">
</t>
        </r>
      </text>
    </comment>
    <comment ref="C3" authorId="1">
      <text>
        <r>
          <rPr>
            <sz val="8"/>
            <rFont val="Tahoma"/>
            <family val="2"/>
          </rPr>
          <t xml:space="preserve">
Hier nur Arbeitszeiten die kein Zuschlag bekommen z.B. die Frühschicht usw. eintragen
</t>
        </r>
      </text>
    </comment>
    <comment ref="E3" authorId="1">
      <text>
        <r>
          <rPr>
            <b/>
            <sz val="8"/>
            <rFont val="Tahoma"/>
            <family val="2"/>
          </rPr>
          <t>Schicht1 = 25% Zuschlag
Schicht2=50% Zuschlag
Schicht1&amp;2 = 50% + 25% Zuschlag
Bitte erst die Schichtzeiten in Tabellenblatt "Spätschicht oder Nachtschicht" für jeweiligen Datum eintragen. Nach dem die Zeiten eingetragen sind, wird in den entsprechenden Tag automatisch "Schicht1" oder "Schicht2" eingetragen.
Wenn keine Beträge in der Spalte "Schicht Verdienst" angezeigt werden dann haben Sie in den Tabellenblättern "Spätschicht" und "Nachtschicht" keine Zeiten eingetragen und somit auch kein Zuschlag erhalten.</t>
        </r>
      </text>
    </comment>
  </commentList>
</comments>
</file>

<file path=xl/comments5.xml><?xml version="1.0" encoding="utf-8"?>
<comments xmlns="http://schemas.openxmlformats.org/spreadsheetml/2006/main">
  <authors>
    <author>dietrich</author>
    <author>SMemic</author>
  </authors>
  <commentList>
    <comment ref="I3" authorId="0">
      <text>
        <r>
          <rPr>
            <b/>
            <sz val="8"/>
            <rFont val="Tahoma"/>
            <family val="0"/>
          </rPr>
          <t xml:space="preserve">
U=Urlaub
K=Krank
hU= 1/2 Atag Urlaub
nur Buchstaben eingeben, Std. werden automatisch übernommen</t>
        </r>
        <r>
          <rPr>
            <sz val="8"/>
            <rFont val="Tahoma"/>
            <family val="0"/>
          </rPr>
          <t xml:space="preserve">
</t>
        </r>
      </text>
    </comment>
    <comment ref="C3" authorId="1">
      <text>
        <r>
          <rPr>
            <sz val="8"/>
            <rFont val="Tahoma"/>
            <family val="2"/>
          </rPr>
          <t xml:space="preserve">
Hier nur Arbeitszeiten die kein Zuschlag bekommen z.B. die Frühschicht usw. eintragen
</t>
        </r>
      </text>
    </comment>
    <comment ref="E3" authorId="1">
      <text>
        <r>
          <rPr>
            <b/>
            <sz val="8"/>
            <rFont val="Tahoma"/>
            <family val="2"/>
          </rPr>
          <t>Schicht1 = 25% Zuschlag
Schicht2=50% Zuschlag
Schicht1&amp;2 = 50% + 25% Zuschlag
Bitte erst die Schichtzeiten in Tabellenblatt "Spätschicht oder Nachtschicht" für jeweiligen Datum eintragen. Nach dem die Zeiten eingetragen sind, wird in den entsprechenden Tag automatisch "Schicht1" oder "Schicht2" eingetragen.
Wenn keine Beträge in der Spalte "Schicht Verdienst" angezeigt werden dann haben Sie in den Tabellenblättern "Spätschicht" und "Nachtschicht" keine Zeiten eingetragen und somit auch kein Zuschlag erhalten.</t>
        </r>
      </text>
    </comment>
  </commentList>
</comments>
</file>

<file path=xl/comments6.xml><?xml version="1.0" encoding="utf-8"?>
<comments xmlns="http://schemas.openxmlformats.org/spreadsheetml/2006/main">
  <authors>
    <author>dietrich</author>
    <author>SMemic</author>
  </authors>
  <commentList>
    <comment ref="I3" authorId="0">
      <text>
        <r>
          <rPr>
            <b/>
            <sz val="8"/>
            <rFont val="Tahoma"/>
            <family val="0"/>
          </rPr>
          <t xml:space="preserve">
U=Urlaub
K=Krank
hU=1/2 Tag Urlaub
nur Buchstaben eingeben, Std. werden automatisch übernommen</t>
        </r>
        <r>
          <rPr>
            <sz val="8"/>
            <rFont val="Tahoma"/>
            <family val="0"/>
          </rPr>
          <t xml:space="preserve">
</t>
        </r>
      </text>
    </comment>
    <comment ref="C3" authorId="1">
      <text>
        <r>
          <rPr>
            <b/>
            <sz val="8"/>
            <rFont val="Tahoma"/>
            <family val="2"/>
          </rPr>
          <t xml:space="preserve">Hier nur Arbeitszeiten die kein Zuschlag bekommen z.B. die Frühschicht usw. eintragen
</t>
        </r>
      </text>
    </comment>
    <comment ref="E3" authorId="1">
      <text>
        <r>
          <rPr>
            <b/>
            <sz val="8"/>
            <rFont val="Tahoma"/>
            <family val="2"/>
          </rPr>
          <t>Schicht1 = 25% Zuschlag
Schicht2=50% Zuschlag
Schicht1&amp;2 = 50% + 25% Zuschlag
Bitte erst die Schichtzeiten in Tabellenblatt "Spätschicht oder Nachtschicht" für jeweiligen Datum eintragen. Nach dem die Zeiten eingetragen sind, wird in den entsprechenden Tag automatisch "Schicht1" oder "Schicht2" eingetragen.
Wenn keine Beträge in der Spalte "Schicht Verdienst" angezeigt werden dann haben Sie in den Tabellenblättern "Spätschicht" und "Nachtschicht" keine Zeiten eingetragen und somit auch kein Zuschlag erhalten.</t>
        </r>
      </text>
    </comment>
  </commentList>
</comments>
</file>

<file path=xl/comments7.xml><?xml version="1.0" encoding="utf-8"?>
<comments xmlns="http://schemas.openxmlformats.org/spreadsheetml/2006/main">
  <authors>
    <author>dietrich</author>
    <author>SMemic</author>
  </authors>
  <commentList>
    <comment ref="I3" authorId="0">
      <text>
        <r>
          <rPr>
            <b/>
            <sz val="8"/>
            <rFont val="Tahoma"/>
            <family val="0"/>
          </rPr>
          <t xml:space="preserve">
U=Urlaub
K=Krank
hU=1/2 Tag Urlaub
nur Buchstaben eingeben, Std. werden automatisch übernommen</t>
        </r>
        <r>
          <rPr>
            <sz val="8"/>
            <rFont val="Tahoma"/>
            <family val="0"/>
          </rPr>
          <t xml:space="preserve">
</t>
        </r>
      </text>
    </comment>
    <comment ref="C3" authorId="1">
      <text>
        <r>
          <rPr>
            <b/>
            <sz val="8"/>
            <rFont val="Tahoma"/>
            <family val="2"/>
          </rPr>
          <t xml:space="preserve">Hier nur Arbeitszeiten die kein Zuschlag bekommen z.B. die Frühschicht usw. eintragen
</t>
        </r>
      </text>
    </comment>
    <comment ref="E3" authorId="1">
      <text>
        <r>
          <rPr>
            <b/>
            <sz val="8"/>
            <rFont val="Tahoma"/>
            <family val="2"/>
          </rPr>
          <t>Schicht1 = 25% Zuschlag
Schicht2=50% Zuschlag
Schicht1&amp;2 = 50% + 25% Zuschlag
Bitte erst die Schichtzeiten in Tabellenblatt "Spätschicht oder Nachtschicht" für jeweiligen Datum eintragen. Nach dem die Zeiten eingetragen sind, wird in den entsprechenden Tag automatisch "Schicht1" oder "Schicht2" eingetragen.
Wenn keine Beträge in der Spalte "Schicht Verdienst" angezeigt werden dann haben Sie in den Tabellenblättern "Spätschicht" und "Nachtschicht" keine Zeiten eingetragen und somit auch kein Zuschlag erhalten.</t>
        </r>
      </text>
    </comment>
  </commentList>
</comments>
</file>

<file path=xl/comments8.xml><?xml version="1.0" encoding="utf-8"?>
<comments xmlns="http://schemas.openxmlformats.org/spreadsheetml/2006/main">
  <authors>
    <author>dietrich</author>
    <author>SMemic</author>
  </authors>
  <commentList>
    <comment ref="I3" authorId="0">
      <text>
        <r>
          <rPr>
            <b/>
            <sz val="8"/>
            <rFont val="Tahoma"/>
            <family val="0"/>
          </rPr>
          <t xml:space="preserve">
U=Urlaub
K=Krank
hU=1/2 Tag Urlaub
nur Buchstaben eingeben, Std. werden automatisch übernommen</t>
        </r>
        <r>
          <rPr>
            <sz val="8"/>
            <rFont val="Tahoma"/>
            <family val="0"/>
          </rPr>
          <t xml:space="preserve">
</t>
        </r>
      </text>
    </comment>
    <comment ref="C3" authorId="1">
      <text>
        <r>
          <rPr>
            <b/>
            <sz val="8"/>
            <rFont val="Tahoma"/>
            <family val="2"/>
          </rPr>
          <t>Hier nur Arbeitszeiten die kein Zuschlag bekommen z.B. die Frühschicht usw. eintragen</t>
        </r>
        <r>
          <rPr>
            <sz val="8"/>
            <rFont val="Tahoma"/>
            <family val="2"/>
          </rPr>
          <t xml:space="preserve">
</t>
        </r>
      </text>
    </comment>
    <comment ref="E3" authorId="1">
      <text>
        <r>
          <rPr>
            <b/>
            <sz val="8"/>
            <rFont val="Tahoma"/>
            <family val="2"/>
          </rPr>
          <t>Schicht1 = 25% Zuschlag
Schicht2=50% Zuschlag
Schicht1&amp;2 = 50% + 25% Zuschlag
Bitte erst die Schichtzeiten in Tabellenblatt "Spätschicht oder Nachtschicht" für jeweiligen Datum eintragen. Nach dem die Zeiten eingetragen sind, wird in den entsprechenden Tag automatisch "Schicht1" oder "Schicht2" eingetragen.
Wenn keine Beträge in der Spalte "Schicht Verdienst" angezeigt werden dann haben Sie in den Tabellenblättern "Spätschicht" und "Nachtschicht" keine Zeiten eingetragen und somit auch kein Zuschlag erhalten.</t>
        </r>
      </text>
    </comment>
  </commentList>
</comments>
</file>

<file path=xl/comments9.xml><?xml version="1.0" encoding="utf-8"?>
<comments xmlns="http://schemas.openxmlformats.org/spreadsheetml/2006/main">
  <authors>
    <author>dietrich</author>
    <author>SMemic</author>
  </authors>
  <commentList>
    <comment ref="I3" authorId="0">
      <text>
        <r>
          <rPr>
            <b/>
            <sz val="8"/>
            <rFont val="Tahoma"/>
            <family val="0"/>
          </rPr>
          <t xml:space="preserve">
U=Urlaub
K=Krank
hU=1/2Tag Urlaub
nur Buchstaben eingeben, Std. werden automatisch übernommen</t>
        </r>
        <r>
          <rPr>
            <sz val="8"/>
            <rFont val="Tahoma"/>
            <family val="0"/>
          </rPr>
          <t xml:space="preserve">
</t>
        </r>
      </text>
    </comment>
    <comment ref="C3" authorId="1">
      <text>
        <r>
          <rPr>
            <b/>
            <sz val="8"/>
            <rFont val="Tahoma"/>
            <family val="2"/>
          </rPr>
          <t xml:space="preserve">Hier nur Arbeitszeiten die kein Zuschlag bekommen z.B. die Frühschicht usw. eintragen
</t>
        </r>
      </text>
    </comment>
    <comment ref="E3" authorId="1">
      <text>
        <r>
          <rPr>
            <b/>
            <sz val="8"/>
            <rFont val="Tahoma"/>
            <family val="2"/>
          </rPr>
          <t>Schicht1 = 25% Zuschlag
Schicht2=50% Zuschlag
Schicht1&amp;2 = 50% + 25% Zuschlag
Bitte erst die Schichtzeiten in Tabellenblatt "Spätschicht oder Nachtschicht" für jeweiligen Datum eintragen. Nach dem die Zeiten eingetragen sind, wird in den entsprechenden Tag automatisch "Schicht1" oder "Schicht2" eingetragen.
Wenn keine Beträge in der Spalte "Schicht Verdienst" angezeigt werden dann haben Sie in den Tabellenblättern "Spätschicht" und "Nachtschicht" keine Zeiten eingetragen und somit auch kein Zuschlag erhalten.</t>
        </r>
      </text>
    </comment>
  </commentList>
</comments>
</file>

<file path=xl/sharedStrings.xml><?xml version="1.0" encoding="utf-8"?>
<sst xmlns="http://schemas.openxmlformats.org/spreadsheetml/2006/main" count="451" uniqueCount="81">
  <si>
    <t>Feiertag</t>
  </si>
  <si>
    <t>Beginn</t>
  </si>
  <si>
    <t>Ende</t>
  </si>
  <si>
    <t>Neujahr</t>
  </si>
  <si>
    <t>Karfreitag</t>
  </si>
  <si>
    <t>Ostermontag</t>
  </si>
  <si>
    <t>Pfingstmontag</t>
  </si>
  <si>
    <t>Di</t>
  </si>
  <si>
    <t>Mi</t>
  </si>
  <si>
    <t>Do</t>
  </si>
  <si>
    <t>Fr</t>
  </si>
  <si>
    <t>Sa</t>
  </si>
  <si>
    <t>Mo</t>
  </si>
  <si>
    <t>So</t>
  </si>
  <si>
    <t>Arbeitszeiterfassung</t>
  </si>
  <si>
    <t>Sollstunden</t>
  </si>
  <si>
    <t xml:space="preserve">Jahr   </t>
  </si>
  <si>
    <t>Stunden</t>
  </si>
  <si>
    <t>Soll-Tagesarbeitszeit</t>
  </si>
  <si>
    <t>minus</t>
  </si>
  <si>
    <t>plus</t>
  </si>
  <si>
    <t xml:space="preserve">Name   </t>
  </si>
  <si>
    <t>Mustermann</t>
  </si>
  <si>
    <t>Name</t>
  </si>
  <si>
    <t>Musterheimer</t>
  </si>
  <si>
    <t>Mitarbeiterliste</t>
  </si>
  <si>
    <t>Christi Himmelfahrt</t>
  </si>
  <si>
    <t>Fronleichnam</t>
  </si>
  <si>
    <t>Allerheiligen</t>
  </si>
  <si>
    <t>Pause</t>
  </si>
  <si>
    <t>Pausen:</t>
  </si>
  <si>
    <t>Achtung Formeln!</t>
  </si>
  <si>
    <t>hier nur ändern, wenn keine Stunden auf der Startseite</t>
  </si>
  <si>
    <t>eingetragen wurden.</t>
  </si>
  <si>
    <t>Pausen nur ändern, wenn Tabelle unten nicht benötigt wird</t>
  </si>
  <si>
    <t>ab</t>
  </si>
  <si>
    <t>Ostersonntag</t>
  </si>
  <si>
    <t>Pfingstsonntag</t>
  </si>
  <si>
    <t>(U/K/hU)</t>
  </si>
  <si>
    <t>Jahr</t>
  </si>
  <si>
    <t>x</t>
  </si>
  <si>
    <t>Rosenmontag</t>
  </si>
  <si>
    <t>Ostersamstag</t>
  </si>
  <si>
    <t>1. Mai</t>
  </si>
  <si>
    <t>Muttertag</t>
  </si>
  <si>
    <t>Pfingstsamstag</t>
  </si>
  <si>
    <t>Erntedankfest</t>
  </si>
  <si>
    <t>Reformationstag</t>
  </si>
  <si>
    <t>Volkstrauertag</t>
  </si>
  <si>
    <t>1. Advent</t>
  </si>
  <si>
    <t>2. Advent</t>
  </si>
  <si>
    <t>3. Advent</t>
  </si>
  <si>
    <t>4. Advent</t>
  </si>
  <si>
    <t>Heilig Abend</t>
  </si>
  <si>
    <t>1. Weihnachtstag</t>
  </si>
  <si>
    <t>2. Weihnachtstag</t>
  </si>
  <si>
    <t>Silvester</t>
  </si>
  <si>
    <t>Heilige Drei Könige</t>
  </si>
  <si>
    <t>Tag der Deutschen Einheit</t>
  </si>
  <si>
    <t>Buß- und Bettag</t>
  </si>
  <si>
    <t>Totensonntag</t>
  </si>
  <si>
    <t>Schicht ?</t>
  </si>
  <si>
    <t>Datum</t>
  </si>
  <si>
    <t>Stunden gesamt</t>
  </si>
  <si>
    <t>Zuschlag in €</t>
  </si>
  <si>
    <t>Gesamt:</t>
  </si>
  <si>
    <t>Schicht Beginn</t>
  </si>
  <si>
    <t>Schicht Ende</t>
  </si>
  <si>
    <r>
      <t xml:space="preserve">Nachschicht - </t>
    </r>
    <r>
      <rPr>
        <sz val="18"/>
        <color indexed="10"/>
        <rFont val="Arial"/>
        <family val="2"/>
      </rPr>
      <t>50 % Zuschlag</t>
    </r>
  </si>
  <si>
    <r>
      <rPr>
        <sz val="22"/>
        <rFont val="Arial"/>
        <family val="2"/>
      </rPr>
      <t xml:space="preserve">Spätschicht - </t>
    </r>
    <r>
      <rPr>
        <sz val="22"/>
        <color indexed="10"/>
        <rFont val="Arial"/>
        <family val="2"/>
      </rPr>
      <t>25% Zuschlag</t>
    </r>
  </si>
  <si>
    <t>Verdienst</t>
  </si>
  <si>
    <t>Schicht Verdienst</t>
  </si>
  <si>
    <t>Gesamt</t>
  </si>
  <si>
    <t>Schicht?</t>
  </si>
  <si>
    <t>AZ</t>
  </si>
  <si>
    <t>Schicht</t>
  </si>
  <si>
    <t>Gesamt Schicht &amp; AZ Std.</t>
  </si>
  <si>
    <t>Urlaub genommen</t>
  </si>
  <si>
    <t>Gesamt €</t>
  </si>
  <si>
    <t>Gesamt Schicht &amp; Arbeitszeit Std.</t>
  </si>
  <si>
    <t>Stundenlohn:</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</si>
</sst>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mmmm"/>
    <numFmt numFmtId="181" formatCode="ddd\ \ \ \ dd/mmm"/>
    <numFmt numFmtId="182" formatCode="mmmm\ yyyy"/>
    <numFmt numFmtId="183" formatCode="mmmm\ yy"/>
    <numFmt numFmtId="184" formatCode="h:mm"/>
    <numFmt numFmtId="185" formatCode="0.00_ ;[Red]\-0.00\ "/>
    <numFmt numFmtId="186" formatCode="[h]:mm"/>
    <numFmt numFmtId="187" formatCode="0_ ;[Red]\-0\ "/>
    <numFmt numFmtId="188" formatCode="0.0"/>
    <numFmt numFmtId="189" formatCode="ddd\ \ \ \ dd"/>
    <numFmt numFmtId="190" formatCode="dd\ mmm\ yy"/>
    <numFmt numFmtId="191" formatCode="[$-407]dddd\,\ d\.\ mmmm\ yyyy"/>
    <numFmt numFmtId="192" formatCode="h:mm;@"/>
    <numFmt numFmtId="193" formatCode="[$-F400]h:mm:ss\ AM/PM"/>
    <numFmt numFmtId="194" formatCode="dd/mm/yyyy;;"/>
    <numFmt numFmtId="195" formatCode="ddd\ \ \ dd/mm"/>
    <numFmt numFmtId="196" formatCode="#,##0.00\ &quot;€&quot;"/>
    <numFmt numFmtId="197" formatCode="[$-F800]dddd\,\ mmmm\ dd\,\ yyyy"/>
    <numFmt numFmtId="198" formatCode="mmm\ yyyy"/>
  </numFmts>
  <fonts count="85">
    <font>
      <sz val="10"/>
      <name val="Arial"/>
      <family val="0"/>
    </font>
    <font>
      <b/>
      <sz val="16"/>
      <name val="Arial"/>
      <family val="2"/>
    </font>
    <font>
      <b/>
      <sz val="10"/>
      <name val="Arial"/>
      <family val="2"/>
    </font>
    <font>
      <b/>
      <sz val="14"/>
      <name val="Arial"/>
      <family val="2"/>
    </font>
    <font>
      <sz val="8"/>
      <name val="Arial"/>
      <family val="2"/>
    </font>
    <font>
      <b/>
      <sz val="8"/>
      <name val="Arial"/>
      <family val="2"/>
    </font>
    <font>
      <sz val="8"/>
      <name val="Tahoma"/>
      <family val="0"/>
    </font>
    <font>
      <b/>
      <sz val="8"/>
      <name val="Tahoma"/>
      <family val="0"/>
    </font>
    <font>
      <sz val="10"/>
      <color indexed="10"/>
      <name val="Arial"/>
      <family val="2"/>
    </font>
    <font>
      <u val="single"/>
      <sz val="10"/>
      <color indexed="12"/>
      <name val="Arial"/>
      <family val="0"/>
    </font>
    <font>
      <u val="single"/>
      <sz val="10"/>
      <color indexed="36"/>
      <name val="Arial"/>
      <family val="0"/>
    </font>
    <font>
      <b/>
      <sz val="10"/>
      <color indexed="10"/>
      <name val="Arial"/>
      <family val="2"/>
    </font>
    <font>
      <sz val="10"/>
      <color indexed="8"/>
      <name val="Arial Unicode MS"/>
      <family val="2"/>
    </font>
    <font>
      <sz val="10"/>
      <color indexed="8"/>
      <name val="Arial"/>
      <family val="2"/>
    </font>
    <font>
      <sz val="20"/>
      <name val="Arial"/>
      <family val="2"/>
    </font>
    <font>
      <sz val="18"/>
      <name val="Arial"/>
      <family val="2"/>
    </font>
    <font>
      <sz val="18"/>
      <color indexed="10"/>
      <name val="Arial"/>
      <family val="2"/>
    </font>
    <font>
      <sz val="22"/>
      <name val="Arial"/>
      <family val="2"/>
    </font>
    <font>
      <sz val="22"/>
      <color indexed="10"/>
      <name val="Arial"/>
      <family val="2"/>
    </font>
    <font>
      <sz val="9"/>
      <name val="Tahoma"/>
      <family val="2"/>
    </font>
    <font>
      <b/>
      <sz val="9"/>
      <name val="Tahoma"/>
      <family val="2"/>
    </font>
    <font>
      <b/>
      <i/>
      <sz val="9"/>
      <name val="Tahoma"/>
      <family val="2"/>
    </font>
    <font>
      <b/>
      <i/>
      <u val="single"/>
      <sz val="9"/>
      <name val="Tahoma"/>
      <family val="2"/>
    </font>
    <font>
      <b/>
      <i/>
      <sz val="8"/>
      <name val="Tahoma"/>
      <family val="2"/>
    </font>
    <font>
      <b/>
      <sz val="12"/>
      <color indexed="10"/>
      <name val="Arial"/>
      <family val="2"/>
    </font>
    <font>
      <b/>
      <sz val="11"/>
      <name val="Arial"/>
      <family val="2"/>
    </font>
    <font>
      <b/>
      <sz val="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b/>
      <sz val="10"/>
      <color indexed="8"/>
      <name val="Arial"/>
      <family val="2"/>
    </font>
    <font>
      <b/>
      <sz val="8"/>
      <color indexed="10"/>
      <name val="Arial"/>
      <family val="2"/>
    </font>
    <font>
      <b/>
      <sz val="11"/>
      <color indexed="10"/>
      <name val="Arial"/>
      <family val="2"/>
    </font>
    <font>
      <sz val="20"/>
      <color indexed="10"/>
      <name val="Arial"/>
      <family val="2"/>
    </font>
    <font>
      <b/>
      <sz val="20"/>
      <color indexed="10"/>
      <name val="Arial"/>
      <family val="2"/>
    </font>
    <font>
      <b/>
      <sz val="18"/>
      <color indexed="10"/>
      <name val="Arial"/>
      <family val="2"/>
    </font>
    <font>
      <b/>
      <sz val="14"/>
      <color indexed="10"/>
      <name val="Arial"/>
      <family val="2"/>
    </font>
    <font>
      <b/>
      <sz val="22"/>
      <color indexed="10"/>
      <name val="Arial"/>
      <family val="2"/>
    </font>
    <font>
      <sz val="16"/>
      <color indexed="10"/>
      <name val="Arial"/>
      <family val="2"/>
    </font>
    <font>
      <b/>
      <sz val="16"/>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b/>
      <sz val="8"/>
      <color rgb="FFFF0000"/>
      <name val="Arial"/>
      <family val="2"/>
    </font>
    <font>
      <b/>
      <sz val="10"/>
      <color rgb="FFFF0000"/>
      <name val="Arial"/>
      <family val="2"/>
    </font>
    <font>
      <sz val="10"/>
      <color rgb="FFFF0000"/>
      <name val="Arial"/>
      <family val="2"/>
    </font>
    <font>
      <b/>
      <sz val="14"/>
      <color rgb="FFFF0000"/>
      <name val="Arial"/>
      <family val="2"/>
    </font>
    <font>
      <sz val="16"/>
      <color rgb="FFFF0000"/>
      <name val="Arial"/>
      <family val="2"/>
    </font>
    <font>
      <sz val="20"/>
      <color rgb="FFFF0000"/>
      <name val="Arial"/>
      <family val="2"/>
    </font>
    <font>
      <sz val="22"/>
      <color rgb="FFFF0000"/>
      <name val="Arial"/>
      <family val="2"/>
    </font>
    <font>
      <b/>
      <sz val="11"/>
      <color rgb="FFFF0000"/>
      <name val="Arial"/>
      <family val="2"/>
    </font>
    <font>
      <b/>
      <sz val="20"/>
      <color rgb="FFFF0000"/>
      <name val="Arial"/>
      <family val="2"/>
    </font>
    <font>
      <b/>
      <sz val="18"/>
      <color rgb="FFFF0000"/>
      <name val="Arial"/>
      <family val="2"/>
    </font>
    <font>
      <b/>
      <sz val="12"/>
      <color rgb="FFFF0000"/>
      <name val="Arial"/>
      <family val="2"/>
    </font>
    <font>
      <sz val="18"/>
      <color rgb="FFFF0000"/>
      <name val="Arial"/>
      <family val="2"/>
    </font>
    <font>
      <b/>
      <sz val="22"/>
      <color rgb="FFFF0000"/>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rgb="FFC876B1"/>
        <bgColor indexed="64"/>
      </patternFill>
    </fill>
    <fill>
      <patternFill patternType="solid">
        <fgColor rgb="FFF23C4D"/>
        <bgColor indexed="64"/>
      </patternFill>
    </fill>
    <fill>
      <patternFill patternType="solid">
        <fgColor theme="9" tint="-0.24997000396251678"/>
        <bgColor indexed="64"/>
      </patternFill>
    </fill>
    <fill>
      <patternFill patternType="solid">
        <fgColor rgb="FFFFC000"/>
        <bgColor indexed="64"/>
      </patternFill>
    </fill>
    <fill>
      <patternFill patternType="solid">
        <fgColor theme="0" tint="-0.24997000396251678"/>
        <bgColor indexed="64"/>
      </patternFill>
    </fill>
    <fill>
      <patternFill patternType="solid">
        <fgColor rgb="FFFF0000"/>
        <bgColor indexed="64"/>
      </patternFill>
    </fill>
    <fill>
      <patternFill patternType="solid">
        <fgColor theme="5" tint="-0.24997000396251678"/>
        <bgColor indexed="64"/>
      </patternFill>
    </fill>
    <fill>
      <patternFill patternType="solid">
        <fgColor theme="7" tint="-0.24997000396251678"/>
        <bgColor indexed="64"/>
      </patternFill>
    </fill>
    <fill>
      <patternFill patternType="solid">
        <fgColor theme="8" tint="-0.24997000396251678"/>
        <bgColor indexed="64"/>
      </patternFill>
    </fill>
    <fill>
      <patternFill patternType="solid">
        <fgColor theme="0" tint="-0.3499799966812134"/>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theme="4" tint="-0.24997000396251678"/>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thin"/>
      <right style="thin"/>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medium"/>
      <right style="medium"/>
      <top style="medium"/>
      <bottom style="medium"/>
    </border>
    <border>
      <left style="thin"/>
      <right style="medium"/>
      <top style="medium"/>
      <bottom style="thin"/>
    </border>
    <border>
      <left style="thin"/>
      <right style="medium"/>
      <top style="thin"/>
      <bottom style="medium"/>
    </border>
    <border>
      <left style="thin"/>
      <right style="thin"/>
      <top style="thin"/>
      <bottom>
        <color indexed="63"/>
      </bottom>
    </border>
    <border>
      <left style="thin"/>
      <right>
        <color indexed="63"/>
      </right>
      <top style="thin"/>
      <bottom>
        <color indexed="63"/>
      </bottom>
    </border>
    <border>
      <left style="medium"/>
      <right style="medium"/>
      <top style="medium"/>
      <bottom>
        <color indexed="63"/>
      </bottom>
    </border>
    <border>
      <left style="medium"/>
      <right>
        <color indexed="63"/>
      </right>
      <top style="thin"/>
      <bottom>
        <color indexed="63"/>
      </bottom>
    </border>
    <border>
      <left>
        <color indexed="63"/>
      </left>
      <right>
        <color indexed="63"/>
      </right>
      <top style="medium"/>
      <bottom style="thin"/>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0" fontId="10" fillId="0" borderId="0" applyNumberFormat="0" applyFill="0" applyBorder="0" applyAlignment="0" applyProtection="0"/>
    <xf numFmtId="169"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171" fontId="0" fillId="0" borderId="0" applyFont="0" applyFill="0" applyBorder="0" applyAlignment="0" applyProtection="0"/>
    <xf numFmtId="0" fontId="9" fillId="0" borderId="0" applyNumberForma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445">
    <xf numFmtId="0" fontId="0" fillId="0" borderId="0" xfId="0" applyAlignment="1">
      <alignment/>
    </xf>
    <xf numFmtId="0" fontId="0" fillId="0" borderId="0" xfId="0" applyFill="1" applyBorder="1" applyAlignment="1">
      <alignment horizontal="center"/>
    </xf>
    <xf numFmtId="0" fontId="0" fillId="33" borderId="0" xfId="0" applyFill="1" applyAlignment="1">
      <alignment/>
    </xf>
    <xf numFmtId="181" fontId="2" fillId="33" borderId="10" xfId="0" applyNumberFormat="1" applyFont="1" applyFill="1" applyBorder="1" applyAlignment="1" applyProtection="1">
      <alignment/>
      <protection/>
    </xf>
    <xf numFmtId="0" fontId="2" fillId="0" borderId="0" xfId="0" applyFont="1" applyAlignment="1" applyProtection="1">
      <alignment/>
      <protection/>
    </xf>
    <xf numFmtId="0" fontId="2" fillId="0" borderId="0" xfId="0" applyFont="1" applyBorder="1" applyAlignment="1" applyProtection="1">
      <alignment/>
      <protection/>
    </xf>
    <xf numFmtId="0" fontId="4" fillId="0" borderId="0" xfId="0" applyNumberFormat="1" applyFont="1" applyFill="1" applyBorder="1" applyAlignment="1" applyProtection="1">
      <alignment horizontal="center" vertical="center"/>
      <protection/>
    </xf>
    <xf numFmtId="0" fontId="0" fillId="0" borderId="0" xfId="0" applyAlignment="1" applyProtection="1">
      <alignment/>
      <protection/>
    </xf>
    <xf numFmtId="0" fontId="0" fillId="0" borderId="0" xfId="0" applyBorder="1" applyAlignment="1" applyProtection="1">
      <alignment/>
      <protection/>
    </xf>
    <xf numFmtId="0" fontId="2" fillId="34" borderId="11" xfId="0" applyFont="1" applyFill="1" applyBorder="1" applyAlignment="1" applyProtection="1">
      <alignment horizontal="center"/>
      <protection locked="0"/>
    </xf>
    <xf numFmtId="0" fontId="0" fillId="33" borderId="0" xfId="0" applyFill="1" applyAlignment="1">
      <alignment horizontal="right"/>
    </xf>
    <xf numFmtId="0" fontId="0" fillId="0" borderId="0" xfId="0" applyNumberFormat="1" applyAlignment="1" applyProtection="1">
      <alignment/>
      <protection/>
    </xf>
    <xf numFmtId="0" fontId="0" fillId="0" borderId="0" xfId="0" applyNumberFormat="1" applyBorder="1" applyAlignment="1" applyProtection="1">
      <alignment/>
      <protection/>
    </xf>
    <xf numFmtId="186" fontId="2" fillId="0" borderId="0" xfId="0" applyNumberFormat="1" applyFont="1" applyAlignment="1" applyProtection="1">
      <alignment/>
      <protection/>
    </xf>
    <xf numFmtId="186" fontId="2" fillId="0" borderId="0" xfId="0" applyNumberFormat="1" applyFont="1" applyAlignment="1" applyProtection="1">
      <alignment horizontal="right"/>
      <protection/>
    </xf>
    <xf numFmtId="186" fontId="0" fillId="0" borderId="0" xfId="0" applyNumberFormat="1" applyAlignment="1" applyProtection="1">
      <alignment/>
      <protection/>
    </xf>
    <xf numFmtId="0" fontId="0" fillId="0" borderId="0" xfId="0" applyAlignment="1">
      <alignment horizontal="center"/>
    </xf>
    <xf numFmtId="186" fontId="2" fillId="0" borderId="12" xfId="0" applyNumberFormat="1" applyFont="1" applyFill="1" applyBorder="1" applyAlignment="1" applyProtection="1">
      <alignment/>
      <protection/>
    </xf>
    <xf numFmtId="0" fontId="2" fillId="33" borderId="13" xfId="0" applyFont="1" applyFill="1" applyBorder="1" applyAlignment="1">
      <alignment/>
    </xf>
    <xf numFmtId="0" fontId="0" fillId="33" borderId="14" xfId="0" applyFill="1" applyBorder="1" applyAlignment="1">
      <alignment/>
    </xf>
    <xf numFmtId="184" fontId="8" fillId="0" borderId="0" xfId="0" applyNumberFormat="1" applyFont="1" applyFill="1" applyBorder="1" applyAlignment="1">
      <alignment vertical="center"/>
    </xf>
    <xf numFmtId="184" fontId="8" fillId="0" borderId="0" xfId="0" applyNumberFormat="1" applyFont="1" applyFill="1" applyAlignment="1">
      <alignment vertical="center"/>
    </xf>
    <xf numFmtId="0" fontId="3" fillId="33" borderId="0" xfId="0" applyFont="1" applyFill="1" applyAlignment="1">
      <alignment/>
    </xf>
    <xf numFmtId="0" fontId="5" fillId="33" borderId="0" xfId="0" applyFont="1" applyFill="1" applyAlignment="1">
      <alignment/>
    </xf>
    <xf numFmtId="0" fontId="5" fillId="33" borderId="0" xfId="0" applyFont="1" applyFill="1" applyAlignment="1">
      <alignment horizontal="right"/>
    </xf>
    <xf numFmtId="0" fontId="0" fillId="34" borderId="13" xfId="0" applyFont="1" applyFill="1" applyBorder="1" applyAlignment="1" applyProtection="1">
      <alignment/>
      <protection locked="0"/>
    </xf>
    <xf numFmtId="0" fontId="0" fillId="34" borderId="15" xfId="0" applyFont="1" applyFill="1" applyBorder="1" applyAlignment="1" applyProtection="1">
      <alignment/>
      <protection locked="0"/>
    </xf>
    <xf numFmtId="20" fontId="0" fillId="34" borderId="0" xfId="0" applyNumberFormat="1" applyFont="1" applyFill="1" applyBorder="1" applyAlignment="1" applyProtection="1">
      <alignment/>
      <protection locked="0"/>
    </xf>
    <xf numFmtId="0" fontId="0" fillId="34" borderId="15" xfId="0" applyFill="1" applyBorder="1" applyAlignment="1" applyProtection="1">
      <alignment/>
      <protection locked="0"/>
    </xf>
    <xf numFmtId="0" fontId="0" fillId="34" borderId="16" xfId="0" applyFill="1" applyBorder="1" applyAlignment="1" applyProtection="1">
      <alignment/>
      <protection locked="0"/>
    </xf>
    <xf numFmtId="20" fontId="0" fillId="34" borderId="14" xfId="0" applyNumberFormat="1" applyFont="1" applyFill="1" applyBorder="1" applyAlignment="1" applyProtection="1">
      <alignment/>
      <protection locked="0"/>
    </xf>
    <xf numFmtId="0" fontId="0" fillId="34" borderId="0" xfId="0" applyFill="1" applyBorder="1" applyAlignment="1" applyProtection="1">
      <alignment/>
      <protection locked="0"/>
    </xf>
    <xf numFmtId="0" fontId="0" fillId="34" borderId="10" xfId="0" applyFill="1" applyBorder="1" applyAlignment="1" applyProtection="1">
      <alignment/>
      <protection locked="0"/>
    </xf>
    <xf numFmtId="0" fontId="0" fillId="33" borderId="0" xfId="0" applyFill="1" applyAlignment="1">
      <alignment/>
    </xf>
    <xf numFmtId="0" fontId="0" fillId="0" borderId="0" xfId="0" applyAlignment="1">
      <alignment/>
    </xf>
    <xf numFmtId="0" fontId="2" fillId="34" borderId="17" xfId="0" applyFont="1" applyFill="1" applyBorder="1" applyAlignment="1" applyProtection="1">
      <alignment/>
      <protection locked="0"/>
    </xf>
    <xf numFmtId="0" fontId="0" fillId="33" borderId="0" xfId="0" applyFill="1" applyBorder="1" applyAlignment="1">
      <alignment/>
    </xf>
    <xf numFmtId="0" fontId="2" fillId="33" borderId="0" xfId="0" applyFont="1" applyFill="1" applyAlignment="1">
      <alignment/>
    </xf>
    <xf numFmtId="0" fontId="8" fillId="0" borderId="0" xfId="0" applyFont="1" applyAlignment="1">
      <alignment/>
    </xf>
    <xf numFmtId="0" fontId="5" fillId="33" borderId="0" xfId="0" applyFont="1" applyFill="1" applyBorder="1" applyAlignment="1">
      <alignment horizontal="right"/>
    </xf>
    <xf numFmtId="0" fontId="0" fillId="33" borderId="0" xfId="0" applyFill="1" applyBorder="1" applyAlignment="1">
      <alignment/>
    </xf>
    <xf numFmtId="0" fontId="0" fillId="0" borderId="0" xfId="0" applyBorder="1" applyAlignment="1">
      <alignment/>
    </xf>
    <xf numFmtId="0" fontId="0" fillId="0" borderId="0" xfId="0" applyBorder="1" applyAlignment="1">
      <alignment/>
    </xf>
    <xf numFmtId="0" fontId="2" fillId="33" borderId="14" xfId="0" applyFont="1" applyFill="1" applyBorder="1" applyAlignment="1">
      <alignment horizontal="center"/>
    </xf>
    <xf numFmtId="0" fontId="2" fillId="33" borderId="18" xfId="0" applyFont="1" applyFill="1" applyBorder="1" applyAlignment="1">
      <alignment horizontal="center"/>
    </xf>
    <xf numFmtId="0" fontId="0" fillId="33" borderId="19" xfId="0" applyFill="1" applyBorder="1" applyAlignment="1">
      <alignment/>
    </xf>
    <xf numFmtId="0" fontId="0" fillId="33" borderId="20" xfId="0" applyFill="1" applyBorder="1" applyAlignment="1">
      <alignment horizontal="center"/>
    </xf>
    <xf numFmtId="0" fontId="0" fillId="33" borderId="21" xfId="0" applyFill="1" applyBorder="1" applyAlignment="1">
      <alignment/>
    </xf>
    <xf numFmtId="184" fontId="0" fillId="35" borderId="14" xfId="0" applyNumberFormat="1" applyFill="1" applyBorder="1" applyAlignment="1">
      <alignment horizontal="center"/>
    </xf>
    <xf numFmtId="184" fontId="0" fillId="35" borderId="18" xfId="0" applyNumberFormat="1" applyFill="1" applyBorder="1" applyAlignment="1">
      <alignment horizontal="center"/>
    </xf>
    <xf numFmtId="184" fontId="0" fillId="35" borderId="0" xfId="0" applyNumberFormat="1" applyFill="1" applyBorder="1" applyAlignment="1">
      <alignment horizontal="center"/>
    </xf>
    <xf numFmtId="184" fontId="0" fillId="35" borderId="22" xfId="0" applyNumberFormat="1" applyFill="1" applyBorder="1" applyAlignment="1">
      <alignment horizontal="center"/>
    </xf>
    <xf numFmtId="184" fontId="0" fillId="35" borderId="10" xfId="0" applyNumberFormat="1" applyFill="1" applyBorder="1" applyAlignment="1">
      <alignment horizontal="center"/>
    </xf>
    <xf numFmtId="184" fontId="0" fillId="35" borderId="23" xfId="0" applyNumberFormat="1" applyFill="1" applyBorder="1" applyAlignment="1">
      <alignment horizontal="center"/>
    </xf>
    <xf numFmtId="0" fontId="11" fillId="0" borderId="0" xfId="0" applyFont="1" applyAlignment="1">
      <alignment/>
    </xf>
    <xf numFmtId="0" fontId="0" fillId="0" borderId="0" xfId="0" applyFill="1" applyBorder="1" applyAlignment="1">
      <alignment/>
    </xf>
    <xf numFmtId="0" fontId="0" fillId="35" borderId="13" xfId="0" applyFill="1" applyBorder="1" applyAlignment="1">
      <alignment horizontal="right"/>
    </xf>
    <xf numFmtId="0" fontId="0" fillId="35" borderId="15" xfId="0" applyFill="1" applyBorder="1" applyAlignment="1">
      <alignment horizontal="right"/>
    </xf>
    <xf numFmtId="20" fontId="0" fillId="35" borderId="15" xfId="0" applyNumberFormat="1" applyFill="1" applyBorder="1" applyAlignment="1">
      <alignment horizontal="right"/>
    </xf>
    <xf numFmtId="0" fontId="0" fillId="35" borderId="16" xfId="0" applyFill="1" applyBorder="1" applyAlignment="1">
      <alignment horizontal="right"/>
    </xf>
    <xf numFmtId="0" fontId="0" fillId="0" borderId="0" xfId="0" applyFont="1" applyFill="1" applyBorder="1" applyAlignment="1">
      <alignment/>
    </xf>
    <xf numFmtId="0" fontId="0" fillId="33" borderId="10" xfId="0" applyFill="1" applyBorder="1" applyAlignment="1">
      <alignment horizontal="center"/>
    </xf>
    <xf numFmtId="0" fontId="0" fillId="33" borderId="19" xfId="0" applyNumberFormat="1" applyFill="1" applyBorder="1" applyAlignment="1">
      <alignment horizontal="center"/>
    </xf>
    <xf numFmtId="0" fontId="2" fillId="33" borderId="20" xfId="0" applyFont="1" applyFill="1" applyBorder="1" applyAlignment="1">
      <alignment horizontal="center"/>
    </xf>
    <xf numFmtId="0" fontId="12" fillId="33" borderId="21" xfId="0" applyFont="1" applyFill="1" applyBorder="1" applyAlignment="1">
      <alignment horizontal="center"/>
    </xf>
    <xf numFmtId="0" fontId="0" fillId="33" borderId="0" xfId="0" applyFill="1" applyBorder="1" applyAlignment="1">
      <alignment horizontal="center"/>
    </xf>
    <xf numFmtId="49" fontId="0" fillId="33" borderId="22" xfId="0" applyNumberFormat="1" applyFill="1" applyBorder="1" applyAlignment="1">
      <alignment/>
    </xf>
    <xf numFmtId="49" fontId="0" fillId="33" borderId="23" xfId="0" applyNumberFormat="1" applyFill="1" applyBorder="1" applyAlignment="1">
      <alignment/>
    </xf>
    <xf numFmtId="195" fontId="0" fillId="33" borderId="15" xfId="0" applyNumberFormat="1" applyFill="1" applyBorder="1" applyAlignment="1" quotePrefix="1">
      <alignment horizontal="right"/>
    </xf>
    <xf numFmtId="194" fontId="0" fillId="35" borderId="0" xfId="0" applyNumberFormat="1" applyFont="1" applyFill="1" applyBorder="1" applyAlignment="1">
      <alignment horizontal="center"/>
    </xf>
    <xf numFmtId="195" fontId="13" fillId="33" borderId="15" xfId="0" applyNumberFormat="1" applyFont="1" applyFill="1" applyBorder="1" applyAlignment="1" quotePrefix="1">
      <alignment horizontal="right"/>
    </xf>
    <xf numFmtId="195" fontId="0" fillId="33" borderId="16" xfId="0" applyNumberFormat="1" applyFill="1" applyBorder="1" applyAlignment="1" quotePrefix="1">
      <alignment horizontal="right"/>
    </xf>
    <xf numFmtId="194" fontId="0" fillId="35" borderId="10" xfId="0" applyNumberFormat="1" applyFont="1" applyFill="1" applyBorder="1" applyAlignment="1">
      <alignment horizontal="center"/>
    </xf>
    <xf numFmtId="2" fontId="0" fillId="36" borderId="24" xfId="0" applyNumberFormat="1" applyFill="1" applyBorder="1" applyAlignment="1">
      <alignment/>
    </xf>
    <xf numFmtId="196" fontId="0" fillId="36" borderId="24" xfId="0" applyNumberFormat="1" applyFill="1" applyBorder="1" applyAlignment="1">
      <alignment/>
    </xf>
    <xf numFmtId="0" fontId="71" fillId="36" borderId="25" xfId="0" applyFont="1" applyFill="1" applyBorder="1" applyAlignment="1">
      <alignment horizontal="center"/>
    </xf>
    <xf numFmtId="0" fontId="71" fillId="36" borderId="26" xfId="0" applyFont="1" applyFill="1" applyBorder="1" applyAlignment="1">
      <alignment horizontal="center"/>
    </xf>
    <xf numFmtId="0" fontId="71" fillId="36" borderId="27" xfId="0" applyFont="1" applyFill="1" applyBorder="1" applyAlignment="1">
      <alignment horizontal="center"/>
    </xf>
    <xf numFmtId="197" fontId="0" fillId="0" borderId="28" xfId="0" applyNumberFormat="1" applyFont="1" applyFill="1" applyBorder="1" applyAlignment="1">
      <alignment/>
    </xf>
    <xf numFmtId="2" fontId="0" fillId="0" borderId="11" xfId="0" applyNumberFormat="1" applyFill="1" applyBorder="1" applyAlignment="1">
      <alignment/>
    </xf>
    <xf numFmtId="196" fontId="0" fillId="0" borderId="29" xfId="0" applyNumberFormat="1" applyFill="1" applyBorder="1" applyAlignment="1">
      <alignment/>
    </xf>
    <xf numFmtId="0" fontId="0" fillId="0" borderId="11" xfId="0" applyFill="1" applyBorder="1" applyAlignment="1">
      <alignment/>
    </xf>
    <xf numFmtId="2" fontId="0" fillId="0" borderId="30" xfId="0" applyNumberFormat="1" applyFill="1" applyBorder="1" applyAlignment="1">
      <alignment/>
    </xf>
    <xf numFmtId="2" fontId="0" fillId="16" borderId="11" xfId="0" applyNumberFormat="1" applyFill="1" applyBorder="1" applyAlignment="1">
      <alignment/>
    </xf>
    <xf numFmtId="2" fontId="0" fillId="37" borderId="11" xfId="0" applyNumberFormat="1" applyFill="1" applyBorder="1" applyAlignment="1">
      <alignment/>
    </xf>
    <xf numFmtId="2" fontId="0" fillId="15" borderId="11" xfId="0" applyNumberFormat="1" applyFill="1" applyBorder="1" applyAlignment="1">
      <alignment/>
    </xf>
    <xf numFmtId="0" fontId="0" fillId="15" borderId="11" xfId="0" applyFill="1" applyBorder="1" applyAlignment="1">
      <alignment/>
    </xf>
    <xf numFmtId="2" fontId="0" fillId="17" borderId="11" xfId="0" applyNumberFormat="1" applyFill="1" applyBorder="1" applyAlignment="1">
      <alignment/>
    </xf>
    <xf numFmtId="0" fontId="0" fillId="17" borderId="11" xfId="0" applyFill="1" applyBorder="1" applyAlignment="1">
      <alignment/>
    </xf>
    <xf numFmtId="0" fontId="0" fillId="18" borderId="11" xfId="0" applyFill="1" applyBorder="1" applyAlignment="1">
      <alignment/>
    </xf>
    <xf numFmtId="2" fontId="0" fillId="18" borderId="11" xfId="0" applyNumberFormat="1" applyFill="1" applyBorder="1" applyAlignment="1">
      <alignment/>
    </xf>
    <xf numFmtId="197" fontId="0" fillId="38" borderId="28" xfId="0" applyNumberFormat="1" applyFont="1" applyFill="1" applyBorder="1" applyAlignment="1">
      <alignment/>
    </xf>
    <xf numFmtId="2" fontId="0" fillId="38" borderId="11" xfId="0" applyNumberFormat="1" applyFill="1" applyBorder="1" applyAlignment="1">
      <alignment/>
    </xf>
    <xf numFmtId="196" fontId="0" fillId="38" borderId="29" xfId="0" applyNumberFormat="1" applyFill="1" applyBorder="1" applyAlignment="1">
      <alignment/>
    </xf>
    <xf numFmtId="0" fontId="0" fillId="38" borderId="11" xfId="0" applyFill="1" applyBorder="1" applyAlignment="1">
      <alignment/>
    </xf>
    <xf numFmtId="197" fontId="0" fillId="0" borderId="31" xfId="0" applyNumberFormat="1" applyFont="1" applyFill="1" applyBorder="1" applyAlignment="1">
      <alignment/>
    </xf>
    <xf numFmtId="197" fontId="0" fillId="0" borderId="11" xfId="0" applyNumberFormat="1" applyFont="1" applyFill="1" applyBorder="1" applyAlignment="1">
      <alignment/>
    </xf>
    <xf numFmtId="196" fontId="0" fillId="0" borderId="11" xfId="0" applyNumberFormat="1" applyFill="1" applyBorder="1" applyAlignment="1">
      <alignment/>
    </xf>
    <xf numFmtId="197" fontId="0" fillId="13" borderId="28" xfId="0" applyNumberFormat="1" applyFont="1" applyFill="1" applyBorder="1" applyAlignment="1">
      <alignment/>
    </xf>
    <xf numFmtId="2" fontId="0" fillId="13" borderId="11" xfId="0" applyNumberFormat="1" applyFill="1" applyBorder="1" applyAlignment="1">
      <alignment/>
    </xf>
    <xf numFmtId="197" fontId="0" fillId="13" borderId="11" xfId="0" applyNumberFormat="1" applyFont="1" applyFill="1" applyBorder="1" applyAlignment="1">
      <alignment/>
    </xf>
    <xf numFmtId="196" fontId="0" fillId="13" borderId="11" xfId="0" applyNumberFormat="1" applyFill="1" applyBorder="1" applyAlignment="1">
      <alignment/>
    </xf>
    <xf numFmtId="197" fontId="0" fillId="16" borderId="11" xfId="0" applyNumberFormat="1" applyFont="1" applyFill="1" applyBorder="1" applyAlignment="1">
      <alignment/>
    </xf>
    <xf numFmtId="196" fontId="0" fillId="16" borderId="11" xfId="0" applyNumberFormat="1" applyFill="1" applyBorder="1" applyAlignment="1">
      <alignment/>
    </xf>
    <xf numFmtId="197" fontId="0" fillId="37" borderId="11" xfId="0" applyNumberFormat="1" applyFont="1" applyFill="1" applyBorder="1" applyAlignment="1">
      <alignment/>
    </xf>
    <xf numFmtId="196" fontId="0" fillId="37" borderId="11" xfId="0" applyNumberFormat="1" applyFill="1" applyBorder="1" applyAlignment="1">
      <alignment/>
    </xf>
    <xf numFmtId="197" fontId="0" fillId="15" borderId="11" xfId="0" applyNumberFormat="1" applyFont="1" applyFill="1" applyBorder="1" applyAlignment="1">
      <alignment/>
    </xf>
    <xf numFmtId="196" fontId="0" fillId="15" borderId="11" xfId="0" applyNumberFormat="1" applyFill="1" applyBorder="1" applyAlignment="1">
      <alignment/>
    </xf>
    <xf numFmtId="197" fontId="0" fillId="17" borderId="11" xfId="0" applyNumberFormat="1" applyFont="1" applyFill="1" applyBorder="1" applyAlignment="1">
      <alignment/>
    </xf>
    <xf numFmtId="196" fontId="0" fillId="17" borderId="11" xfId="0" applyNumberFormat="1" applyFill="1" applyBorder="1" applyAlignment="1">
      <alignment/>
    </xf>
    <xf numFmtId="197" fontId="0" fillId="18" borderId="11" xfId="0" applyNumberFormat="1" applyFont="1" applyFill="1" applyBorder="1" applyAlignment="1">
      <alignment/>
    </xf>
    <xf numFmtId="196" fontId="0" fillId="18" borderId="11" xfId="0" applyNumberFormat="1" applyFill="1" applyBorder="1" applyAlignment="1">
      <alignment/>
    </xf>
    <xf numFmtId="196" fontId="0" fillId="0" borderId="0" xfId="0" applyNumberFormat="1" applyAlignment="1">
      <alignment/>
    </xf>
    <xf numFmtId="0" fontId="0" fillId="0" borderId="0" xfId="0" applyFont="1" applyAlignment="1">
      <alignment/>
    </xf>
    <xf numFmtId="0" fontId="2" fillId="0" borderId="0" xfId="0" applyFont="1" applyAlignment="1">
      <alignment/>
    </xf>
    <xf numFmtId="197" fontId="0" fillId="39" borderId="28" xfId="0" applyNumberFormat="1" applyFont="1" applyFill="1" applyBorder="1" applyAlignment="1">
      <alignment/>
    </xf>
    <xf numFmtId="2" fontId="0" fillId="39" borderId="11" xfId="0" applyNumberFormat="1" applyFill="1" applyBorder="1" applyAlignment="1">
      <alignment/>
    </xf>
    <xf numFmtId="196" fontId="0" fillId="39" borderId="29" xfId="0" applyNumberFormat="1" applyFill="1" applyBorder="1" applyAlignment="1">
      <alignment/>
    </xf>
    <xf numFmtId="0" fontId="0" fillId="39" borderId="11" xfId="0" applyFill="1" applyBorder="1" applyAlignment="1">
      <alignment/>
    </xf>
    <xf numFmtId="197" fontId="0" fillId="40" borderId="28" xfId="0" applyNumberFormat="1" applyFont="1" applyFill="1" applyBorder="1" applyAlignment="1">
      <alignment/>
    </xf>
    <xf numFmtId="2" fontId="0" fillId="40" borderId="11" xfId="0" applyNumberFormat="1" applyFill="1" applyBorder="1" applyAlignment="1">
      <alignment/>
    </xf>
    <xf numFmtId="196" fontId="0" fillId="40" borderId="29" xfId="0" applyNumberFormat="1" applyFill="1" applyBorder="1" applyAlignment="1">
      <alignment/>
    </xf>
    <xf numFmtId="0" fontId="0" fillId="40" borderId="11" xfId="0" applyFill="1" applyBorder="1" applyAlignment="1">
      <alignment/>
    </xf>
    <xf numFmtId="197" fontId="0" fillId="41" borderId="28" xfId="0" applyNumberFormat="1" applyFont="1" applyFill="1" applyBorder="1" applyAlignment="1">
      <alignment/>
    </xf>
    <xf numFmtId="2" fontId="0" fillId="41" borderId="11" xfId="0" applyNumberFormat="1" applyFill="1" applyBorder="1" applyAlignment="1">
      <alignment/>
    </xf>
    <xf numFmtId="0" fontId="0" fillId="41" borderId="11" xfId="0" applyFill="1" applyBorder="1" applyAlignment="1">
      <alignment/>
    </xf>
    <xf numFmtId="197" fontId="0" fillId="42" borderId="28" xfId="0" applyNumberFormat="1" applyFont="1" applyFill="1" applyBorder="1" applyAlignment="1">
      <alignment/>
    </xf>
    <xf numFmtId="2" fontId="0" fillId="42" borderId="11" xfId="0" applyNumberFormat="1" applyFill="1" applyBorder="1" applyAlignment="1">
      <alignment/>
    </xf>
    <xf numFmtId="196" fontId="0" fillId="42" borderId="29" xfId="0" applyNumberFormat="1" applyFill="1" applyBorder="1" applyAlignment="1">
      <alignment/>
    </xf>
    <xf numFmtId="0" fontId="0" fillId="42" borderId="11" xfId="0" applyFill="1" applyBorder="1" applyAlignment="1">
      <alignment/>
    </xf>
    <xf numFmtId="197" fontId="0" fillId="13" borderId="32" xfId="0" applyNumberFormat="1" applyFont="1" applyFill="1" applyBorder="1" applyAlignment="1">
      <alignment/>
    </xf>
    <xf numFmtId="2" fontId="0" fillId="13" borderId="33" xfId="0" applyNumberFormat="1" applyFill="1" applyBorder="1" applyAlignment="1">
      <alignment/>
    </xf>
    <xf numFmtId="2" fontId="0" fillId="0" borderId="0" xfId="0" applyNumberFormat="1" applyFill="1" applyAlignment="1" applyProtection="1">
      <alignment/>
      <protection/>
    </xf>
    <xf numFmtId="2" fontId="0" fillId="0" borderId="0" xfId="0" applyNumberFormat="1" applyAlignment="1" applyProtection="1">
      <alignment/>
      <protection/>
    </xf>
    <xf numFmtId="2" fontId="4" fillId="0" borderId="0" xfId="0" applyNumberFormat="1" applyFont="1" applyAlignment="1" applyProtection="1">
      <alignment horizontal="right"/>
      <protection/>
    </xf>
    <xf numFmtId="2" fontId="5" fillId="0" borderId="0" xfId="0" applyNumberFormat="1" applyFont="1" applyBorder="1" applyAlignment="1" applyProtection="1">
      <alignment horizontal="right"/>
      <protection/>
    </xf>
    <xf numFmtId="2" fontId="0" fillId="0" borderId="0" xfId="0" applyNumberFormat="1" applyFill="1" applyAlignment="1" applyProtection="1">
      <alignment horizontal="right"/>
      <protection/>
    </xf>
    <xf numFmtId="196" fontId="0" fillId="0" borderId="0" xfId="0" applyNumberFormat="1" applyAlignment="1" applyProtection="1">
      <alignment/>
      <protection/>
    </xf>
    <xf numFmtId="196" fontId="0" fillId="43" borderId="11" xfId="0" applyNumberFormat="1" applyFill="1" applyBorder="1" applyAlignment="1" applyProtection="1">
      <alignment/>
      <protection/>
    </xf>
    <xf numFmtId="196" fontId="0" fillId="0" borderId="11" xfId="0" applyNumberFormat="1" applyBorder="1" applyAlignment="1" applyProtection="1">
      <alignment/>
      <protection/>
    </xf>
    <xf numFmtId="189" fontId="2" fillId="0" borderId="11" xfId="0" applyNumberFormat="1" applyFont="1" applyFill="1" applyBorder="1" applyAlignment="1" applyProtection="1">
      <alignment/>
      <protection/>
    </xf>
    <xf numFmtId="184" fontId="0" fillId="0" borderId="11" xfId="0" applyNumberFormat="1" applyFill="1" applyBorder="1" applyAlignment="1" applyProtection="1">
      <alignment horizontal="center"/>
      <protection/>
    </xf>
    <xf numFmtId="186" fontId="0" fillId="0" borderId="11" xfId="0" applyNumberFormat="1" applyFill="1" applyBorder="1" applyAlignment="1" applyProtection="1">
      <alignment horizontal="center"/>
      <protection locked="0"/>
    </xf>
    <xf numFmtId="2" fontId="0" fillId="0" borderId="11" xfId="0" applyNumberFormat="1" applyFill="1" applyBorder="1" applyAlignment="1" applyProtection="1">
      <alignment horizontal="center"/>
      <protection/>
    </xf>
    <xf numFmtId="2" fontId="0" fillId="0" borderId="11" xfId="0" applyNumberFormat="1" applyFont="1" applyFill="1" applyBorder="1" applyAlignment="1" applyProtection="1">
      <alignment horizontal="center"/>
      <protection/>
    </xf>
    <xf numFmtId="184" fontId="0" fillId="0" borderId="11" xfId="0" applyNumberFormat="1" applyFill="1" applyBorder="1" applyAlignment="1" applyProtection="1">
      <alignment horizontal="center"/>
      <protection locked="0"/>
    </xf>
    <xf numFmtId="2" fontId="0" fillId="0" borderId="11" xfId="0" applyNumberFormat="1" applyFill="1" applyBorder="1" applyAlignment="1" applyProtection="1">
      <alignment horizontal="center"/>
      <protection locked="0"/>
    </xf>
    <xf numFmtId="184" fontId="0" fillId="0" borderId="11" xfId="0" applyNumberFormat="1" applyFont="1" applyFill="1" applyBorder="1" applyAlignment="1" applyProtection="1">
      <alignment horizontal="center"/>
      <protection locked="0"/>
    </xf>
    <xf numFmtId="2" fontId="0" fillId="0" borderId="11" xfId="0" applyNumberFormat="1" applyFont="1" applyFill="1" applyBorder="1" applyAlignment="1" applyProtection="1">
      <alignment horizontal="center"/>
      <protection locked="0"/>
    </xf>
    <xf numFmtId="186" fontId="2" fillId="44" borderId="10" xfId="0" applyNumberFormat="1" applyFont="1" applyFill="1" applyBorder="1" applyAlignment="1" applyProtection="1">
      <alignment horizontal="center"/>
      <protection/>
    </xf>
    <xf numFmtId="0" fontId="0" fillId="44" borderId="0" xfId="0" applyFill="1" applyAlignment="1" applyProtection="1">
      <alignment/>
      <protection/>
    </xf>
    <xf numFmtId="0" fontId="2" fillId="44" borderId="10" xfId="0" applyNumberFormat="1" applyFont="1" applyFill="1" applyBorder="1" applyAlignment="1" applyProtection="1">
      <alignment horizontal="right"/>
      <protection/>
    </xf>
    <xf numFmtId="186" fontId="0" fillId="44" borderId="0" xfId="0" applyNumberFormat="1" applyFill="1" applyAlignment="1" applyProtection="1">
      <alignment/>
      <protection/>
    </xf>
    <xf numFmtId="2" fontId="0" fillId="44" borderId="0" xfId="0" applyNumberFormat="1" applyFill="1" applyAlignment="1" applyProtection="1">
      <alignment/>
      <protection/>
    </xf>
    <xf numFmtId="0" fontId="0" fillId="44" borderId="0" xfId="0" applyNumberFormat="1" applyFill="1" applyAlignment="1" applyProtection="1">
      <alignment/>
      <protection/>
    </xf>
    <xf numFmtId="196" fontId="0" fillId="44" borderId="0" xfId="0" applyNumberFormat="1" applyFill="1" applyAlignment="1" applyProtection="1">
      <alignment/>
      <protection/>
    </xf>
    <xf numFmtId="2" fontId="2" fillId="44" borderId="10" xfId="0" applyNumberFormat="1" applyFont="1" applyFill="1" applyBorder="1" applyAlignment="1" applyProtection="1">
      <alignment horizontal="center"/>
      <protection/>
    </xf>
    <xf numFmtId="0" fontId="2" fillId="44" borderId="10" xfId="0" applyNumberFormat="1" applyFont="1" applyFill="1" applyBorder="1" applyAlignment="1" applyProtection="1">
      <alignment horizontal="center"/>
      <protection/>
    </xf>
    <xf numFmtId="186" fontId="2" fillId="44" borderId="0" xfId="0" applyNumberFormat="1" applyFont="1" applyFill="1" applyAlignment="1" applyProtection="1">
      <alignment/>
      <protection/>
    </xf>
    <xf numFmtId="196" fontId="2" fillId="0" borderId="34" xfId="0" applyNumberFormat="1" applyFont="1" applyBorder="1" applyAlignment="1" applyProtection="1">
      <alignment/>
      <protection locked="0"/>
    </xf>
    <xf numFmtId="186" fontId="2" fillId="44" borderId="12" xfId="0" applyNumberFormat="1" applyFont="1" applyFill="1" applyBorder="1" applyAlignment="1" applyProtection="1">
      <alignment horizontal="center"/>
      <protection/>
    </xf>
    <xf numFmtId="186" fontId="2" fillId="43" borderId="24" xfId="0" applyNumberFormat="1" applyFont="1" applyFill="1" applyBorder="1" applyAlignment="1" applyProtection="1">
      <alignment/>
      <protection/>
    </xf>
    <xf numFmtId="186" fontId="0" fillId="44" borderId="12" xfId="0" applyNumberFormat="1" applyFill="1" applyBorder="1" applyAlignment="1" applyProtection="1">
      <alignment/>
      <protection/>
    </xf>
    <xf numFmtId="2" fontId="0" fillId="44" borderId="12" xfId="0" applyNumberFormat="1" applyFill="1" applyBorder="1" applyAlignment="1" applyProtection="1">
      <alignment/>
      <protection/>
    </xf>
    <xf numFmtId="0" fontId="0" fillId="44" borderId="12" xfId="0" applyNumberFormat="1" applyFill="1" applyBorder="1" applyAlignment="1" applyProtection="1">
      <alignment/>
      <protection/>
    </xf>
    <xf numFmtId="196" fontId="0" fillId="44" borderId="12" xfId="0" applyNumberFormat="1" applyFill="1" applyBorder="1" applyAlignment="1" applyProtection="1">
      <alignment/>
      <protection/>
    </xf>
    <xf numFmtId="186" fontId="2" fillId="44" borderId="10" xfId="0" applyNumberFormat="1" applyFont="1" applyFill="1" applyBorder="1" applyAlignment="1" applyProtection="1">
      <alignment/>
      <protection/>
    </xf>
    <xf numFmtId="196" fontId="2" fillId="44" borderId="10" xfId="0" applyNumberFormat="1" applyFont="1" applyFill="1" applyBorder="1" applyAlignment="1" applyProtection="1">
      <alignment horizontal="center"/>
      <protection/>
    </xf>
    <xf numFmtId="196" fontId="2" fillId="44" borderId="10" xfId="0" applyNumberFormat="1" applyFont="1" applyFill="1" applyBorder="1" applyAlignment="1" applyProtection="1">
      <alignment/>
      <protection/>
    </xf>
    <xf numFmtId="2" fontId="8" fillId="0" borderId="0" xfId="0" applyNumberFormat="1" applyFont="1" applyFill="1" applyAlignment="1" applyProtection="1">
      <alignment/>
      <protection/>
    </xf>
    <xf numFmtId="196" fontId="2" fillId="0" borderId="0" xfId="0" applyNumberFormat="1" applyFont="1" applyAlignment="1" applyProtection="1">
      <alignment horizontal="right"/>
      <protection/>
    </xf>
    <xf numFmtId="2" fontId="2" fillId="0" borderId="0" xfId="0" applyNumberFormat="1" applyFont="1" applyFill="1" applyBorder="1" applyAlignment="1" applyProtection="1">
      <alignment/>
      <protection/>
    </xf>
    <xf numFmtId="186" fontId="0" fillId="0" borderId="11" xfId="0" applyNumberFormat="1" applyBorder="1" applyAlignment="1" applyProtection="1">
      <alignment/>
      <protection/>
    </xf>
    <xf numFmtId="186" fontId="0" fillId="43" borderId="11" xfId="0" applyNumberFormat="1" applyFill="1" applyBorder="1" applyAlignment="1" applyProtection="1">
      <alignment/>
      <protection/>
    </xf>
    <xf numFmtId="196" fontId="2" fillId="0" borderId="34" xfId="0" applyNumberFormat="1" applyFont="1" applyBorder="1" applyAlignment="1" applyProtection="1">
      <alignment/>
      <protection/>
    </xf>
    <xf numFmtId="192" fontId="0" fillId="0" borderId="0" xfId="0" applyNumberFormat="1" applyFont="1" applyAlignment="1" applyProtection="1">
      <alignment/>
      <protection/>
    </xf>
    <xf numFmtId="192" fontId="0" fillId="0" borderId="0" xfId="0" applyNumberFormat="1" applyFont="1" applyFill="1" applyAlignment="1" applyProtection="1">
      <alignment/>
      <protection/>
    </xf>
    <xf numFmtId="192" fontId="0" fillId="0" borderId="11" xfId="0" applyNumberFormat="1" applyFont="1" applyFill="1" applyBorder="1" applyAlignment="1" applyProtection="1">
      <alignment horizontal="center"/>
      <protection/>
    </xf>
    <xf numFmtId="192" fontId="2" fillId="0" borderId="0" xfId="0" applyNumberFormat="1" applyFont="1" applyFill="1" applyBorder="1" applyAlignment="1" applyProtection="1">
      <alignment/>
      <protection/>
    </xf>
    <xf numFmtId="192" fontId="0" fillId="0" borderId="0" xfId="0" applyNumberFormat="1" applyFont="1" applyBorder="1" applyAlignment="1" applyProtection="1">
      <alignment/>
      <protection/>
    </xf>
    <xf numFmtId="192" fontId="0" fillId="44" borderId="0" xfId="0" applyNumberFormat="1" applyFont="1" applyFill="1" applyAlignment="1" applyProtection="1">
      <alignment/>
      <protection/>
    </xf>
    <xf numFmtId="192" fontId="2" fillId="44" borderId="10" xfId="0" applyNumberFormat="1" applyFont="1" applyFill="1" applyBorder="1" applyAlignment="1" applyProtection="1">
      <alignment horizontal="center" wrapText="1"/>
      <protection/>
    </xf>
    <xf numFmtId="196" fontId="2" fillId="44" borderId="0" xfId="0" applyNumberFormat="1" applyFont="1" applyFill="1" applyAlignment="1" applyProtection="1">
      <alignment/>
      <protection/>
    </xf>
    <xf numFmtId="2" fontId="0" fillId="0" borderId="11" xfId="0" applyNumberFormat="1" applyFont="1" applyFill="1" applyBorder="1" applyAlignment="1" applyProtection="1">
      <alignment horizontal="center"/>
      <protection locked="0"/>
    </xf>
    <xf numFmtId="0" fontId="0" fillId="0" borderId="11" xfId="0" applyBorder="1" applyAlignment="1">
      <alignment horizontal="left"/>
    </xf>
    <xf numFmtId="184" fontId="2" fillId="0" borderId="11" xfId="0" applyNumberFormat="1" applyFont="1" applyFill="1" applyBorder="1" applyAlignment="1" applyProtection="1">
      <alignment horizontal="center"/>
      <protection/>
    </xf>
    <xf numFmtId="0" fontId="0" fillId="0" borderId="31" xfId="0" applyBorder="1" applyAlignment="1">
      <alignment horizontal="right"/>
    </xf>
    <xf numFmtId="0" fontId="0" fillId="0" borderId="30" xfId="0" applyBorder="1" applyAlignment="1">
      <alignment horizontal="left"/>
    </xf>
    <xf numFmtId="184" fontId="2" fillId="0" borderId="30" xfId="0" applyNumberFormat="1" applyFont="1" applyFill="1" applyBorder="1" applyAlignment="1" applyProtection="1">
      <alignment horizontal="center"/>
      <protection/>
    </xf>
    <xf numFmtId="184" fontId="2" fillId="0" borderId="35" xfId="0" applyNumberFormat="1" applyFont="1" applyFill="1" applyBorder="1" applyAlignment="1" applyProtection="1">
      <alignment horizontal="center"/>
      <protection/>
    </xf>
    <xf numFmtId="0" fontId="0" fillId="0" borderId="28" xfId="0" applyBorder="1" applyAlignment="1">
      <alignment horizontal="right"/>
    </xf>
    <xf numFmtId="184" fontId="2" fillId="0" borderId="29" xfId="0" applyNumberFormat="1" applyFont="1" applyFill="1" applyBorder="1" applyAlignment="1" applyProtection="1">
      <alignment horizontal="center"/>
      <protection/>
    </xf>
    <xf numFmtId="0" fontId="0" fillId="0" borderId="32" xfId="0" applyBorder="1" applyAlignment="1">
      <alignment horizontal="right"/>
    </xf>
    <xf numFmtId="0" fontId="0" fillId="0" borderId="33" xfId="0" applyBorder="1" applyAlignment="1">
      <alignment horizontal="left"/>
    </xf>
    <xf numFmtId="184" fontId="2" fillId="0" borderId="33" xfId="0" applyNumberFormat="1" applyFont="1" applyFill="1" applyBorder="1" applyAlignment="1" applyProtection="1">
      <alignment horizontal="center"/>
      <protection/>
    </xf>
    <xf numFmtId="184" fontId="2" fillId="0" borderId="36" xfId="0" applyNumberFormat="1" applyFont="1" applyFill="1" applyBorder="1" applyAlignment="1" applyProtection="1">
      <alignment horizontal="center"/>
      <protection/>
    </xf>
    <xf numFmtId="186" fontId="0" fillId="0" borderId="11" xfId="0" applyNumberFormat="1" applyFont="1" applyFill="1" applyBorder="1" applyAlignment="1" applyProtection="1">
      <alignment horizontal="center"/>
      <protection/>
    </xf>
    <xf numFmtId="2" fontId="0" fillId="0" borderId="0" xfId="0" applyNumberFormat="1" applyAlignment="1">
      <alignment/>
    </xf>
    <xf numFmtId="2" fontId="71" fillId="36" borderId="26" xfId="0" applyNumberFormat="1" applyFont="1" applyFill="1" applyBorder="1" applyAlignment="1">
      <alignment horizontal="center"/>
    </xf>
    <xf numFmtId="2" fontId="0" fillId="0" borderId="0" xfId="0" applyNumberFormat="1" applyBorder="1" applyAlignment="1">
      <alignment/>
    </xf>
    <xf numFmtId="2" fontId="2" fillId="0" borderId="0" xfId="0" applyNumberFormat="1" applyFont="1" applyAlignment="1">
      <alignment/>
    </xf>
    <xf numFmtId="192" fontId="0" fillId="44" borderId="12" xfId="0" applyNumberFormat="1" applyFont="1" applyFill="1" applyBorder="1" applyAlignment="1" applyProtection="1">
      <alignment/>
      <protection/>
    </xf>
    <xf numFmtId="0" fontId="0" fillId="0" borderId="0" xfId="0" applyAlignment="1" applyProtection="1">
      <alignment horizontal="center"/>
      <protection/>
    </xf>
    <xf numFmtId="196" fontId="0" fillId="43" borderId="11" xfId="0" applyNumberFormat="1" applyFont="1" applyFill="1" applyBorder="1" applyAlignment="1" applyProtection="1">
      <alignment/>
      <protection/>
    </xf>
    <xf numFmtId="2" fontId="2" fillId="44" borderId="12" xfId="0" applyNumberFormat="1" applyFont="1" applyFill="1" applyBorder="1" applyAlignment="1" applyProtection="1">
      <alignment horizontal="center"/>
      <protection/>
    </xf>
    <xf numFmtId="2" fontId="2" fillId="44" borderId="0" xfId="0" applyNumberFormat="1" applyFont="1" applyFill="1" applyAlignment="1" applyProtection="1">
      <alignment horizontal="center"/>
      <protection/>
    </xf>
    <xf numFmtId="2" fontId="2" fillId="44" borderId="10" xfId="0" applyNumberFormat="1" applyFont="1" applyFill="1" applyBorder="1" applyAlignment="1" applyProtection="1">
      <alignment horizontal="right"/>
      <protection/>
    </xf>
    <xf numFmtId="2" fontId="0" fillId="13" borderId="11" xfId="0" applyNumberFormat="1" applyFill="1" applyBorder="1" applyAlignment="1" applyProtection="1">
      <alignment horizontal="center"/>
      <protection/>
    </xf>
    <xf numFmtId="2" fontId="5" fillId="13" borderId="0" xfId="0" applyNumberFormat="1" applyFont="1" applyFill="1" applyBorder="1" applyAlignment="1" applyProtection="1">
      <alignment horizontal="right"/>
      <protection/>
    </xf>
    <xf numFmtId="2" fontId="0" fillId="13" borderId="37" xfId="0" applyNumberFormat="1" applyFill="1" applyBorder="1" applyAlignment="1" applyProtection="1">
      <alignment horizontal="center"/>
      <protection/>
    </xf>
    <xf numFmtId="2" fontId="0" fillId="12" borderId="11" xfId="0" applyNumberFormat="1" applyFill="1" applyBorder="1" applyAlignment="1" applyProtection="1">
      <alignment horizontal="center"/>
      <protection/>
    </xf>
    <xf numFmtId="186" fontId="0" fillId="0" borderId="0" xfId="0" applyNumberFormat="1" applyAlignment="1" applyProtection="1">
      <alignment horizontal="center"/>
      <protection/>
    </xf>
    <xf numFmtId="2" fontId="0" fillId="0" borderId="0" xfId="0" applyNumberFormat="1" applyAlignment="1" applyProtection="1">
      <alignment horizontal="center"/>
      <protection/>
    </xf>
    <xf numFmtId="2" fontId="0" fillId="12" borderId="37" xfId="0" applyNumberFormat="1" applyFill="1" applyBorder="1" applyAlignment="1" applyProtection="1">
      <alignment horizontal="center"/>
      <protection/>
    </xf>
    <xf numFmtId="2" fontId="72" fillId="13" borderId="34" xfId="0" applyNumberFormat="1" applyFont="1" applyFill="1" applyBorder="1" applyAlignment="1" applyProtection="1">
      <alignment horizontal="center"/>
      <protection/>
    </xf>
    <xf numFmtId="196" fontId="0" fillId="43" borderId="11" xfId="0" applyNumberFormat="1" applyFill="1" applyBorder="1" applyAlignment="1" applyProtection="1">
      <alignment horizontal="center"/>
      <protection/>
    </xf>
    <xf numFmtId="196" fontId="2" fillId="43" borderId="24" xfId="0" applyNumberFormat="1" applyFont="1" applyFill="1" applyBorder="1" applyAlignment="1" applyProtection="1">
      <alignment horizontal="center"/>
      <protection/>
    </xf>
    <xf numFmtId="196" fontId="0" fillId="44" borderId="12" xfId="0" applyNumberFormat="1" applyFill="1" applyBorder="1" applyAlignment="1" applyProtection="1">
      <alignment horizontal="center"/>
      <protection/>
    </xf>
    <xf numFmtId="196" fontId="0" fillId="0" borderId="17" xfId="0" applyNumberFormat="1" applyBorder="1" applyAlignment="1" applyProtection="1">
      <alignment horizontal="center"/>
      <protection locked="0"/>
    </xf>
    <xf numFmtId="196" fontId="0" fillId="0" borderId="17" xfId="0" applyNumberFormat="1" applyBorder="1" applyAlignment="1" applyProtection="1">
      <alignment horizontal="center"/>
      <protection/>
    </xf>
    <xf numFmtId="196" fontId="0" fillId="0" borderId="38" xfId="0" applyNumberFormat="1" applyBorder="1" applyAlignment="1" applyProtection="1">
      <alignment horizontal="center"/>
      <protection/>
    </xf>
    <xf numFmtId="196" fontId="2" fillId="0" borderId="34" xfId="0" applyNumberFormat="1" applyFont="1" applyBorder="1" applyAlignment="1" applyProtection="1">
      <alignment horizontal="center"/>
      <protection/>
    </xf>
    <xf numFmtId="196" fontId="0" fillId="0" borderId="0" xfId="0" applyNumberFormat="1" applyAlignment="1" applyProtection="1">
      <alignment horizontal="center"/>
      <protection/>
    </xf>
    <xf numFmtId="2" fontId="2" fillId="12" borderId="39" xfId="0" applyNumberFormat="1" applyFont="1" applyFill="1" applyBorder="1" applyAlignment="1" applyProtection="1">
      <alignment horizontal="center"/>
      <protection/>
    </xf>
    <xf numFmtId="2" fontId="2" fillId="13" borderId="39" xfId="0" applyNumberFormat="1" applyFont="1" applyFill="1" applyBorder="1" applyAlignment="1" applyProtection="1">
      <alignment horizontal="center"/>
      <protection/>
    </xf>
    <xf numFmtId="186" fontId="0" fillId="44" borderId="12" xfId="0" applyNumberFormat="1" applyFill="1" applyBorder="1" applyAlignment="1" applyProtection="1">
      <alignment horizontal="center"/>
      <protection/>
    </xf>
    <xf numFmtId="186" fontId="8" fillId="0" borderId="0" xfId="0" applyNumberFormat="1" applyFont="1" applyFill="1" applyAlignment="1" applyProtection="1">
      <alignment horizontal="center"/>
      <protection/>
    </xf>
    <xf numFmtId="2" fontId="4" fillId="13" borderId="0" xfId="0" applyNumberFormat="1" applyFont="1" applyFill="1" applyAlignment="1" applyProtection="1">
      <alignment horizontal="right"/>
      <protection/>
    </xf>
    <xf numFmtId="184" fontId="0" fillId="16" borderId="11" xfId="0" applyNumberFormat="1" applyFill="1" applyBorder="1" applyAlignment="1" applyProtection="1">
      <alignment horizontal="center"/>
      <protection locked="0"/>
    </xf>
    <xf numFmtId="0" fontId="0" fillId="0" borderId="12" xfId="0" applyBorder="1" applyAlignment="1" applyProtection="1">
      <alignment/>
      <protection/>
    </xf>
    <xf numFmtId="184" fontId="0" fillId="16" borderId="11" xfId="0" applyNumberFormat="1" applyFont="1" applyFill="1" applyBorder="1" applyAlignment="1" applyProtection="1">
      <alignment horizontal="center"/>
      <protection locked="0"/>
    </xf>
    <xf numFmtId="0" fontId="73" fillId="0" borderId="0" xfId="0" applyNumberFormat="1" applyFont="1" applyBorder="1" applyAlignment="1" applyProtection="1">
      <alignment/>
      <protection/>
    </xf>
    <xf numFmtId="2" fontId="25" fillId="13" borderId="34" xfId="0" applyNumberFormat="1" applyFont="1" applyFill="1" applyBorder="1" applyAlignment="1" applyProtection="1">
      <alignment horizontal="right"/>
      <protection/>
    </xf>
    <xf numFmtId="2" fontId="0" fillId="12" borderId="34" xfId="0" applyNumberFormat="1" applyFill="1" applyBorder="1" applyAlignment="1" applyProtection="1">
      <alignment/>
      <protection/>
    </xf>
    <xf numFmtId="2" fontId="2" fillId="13" borderId="34" xfId="0" applyNumberFormat="1" applyFont="1" applyFill="1" applyBorder="1" applyAlignment="1" applyProtection="1">
      <alignment horizontal="center"/>
      <protection/>
    </xf>
    <xf numFmtId="2" fontId="2" fillId="12" borderId="34" xfId="0" applyNumberFormat="1" applyFont="1" applyFill="1" applyBorder="1" applyAlignment="1" applyProtection="1">
      <alignment horizontal="center"/>
      <protection/>
    </xf>
    <xf numFmtId="0" fontId="0" fillId="0" borderId="0" xfId="0" applyFill="1" applyBorder="1" applyAlignment="1" applyProtection="1">
      <alignment/>
      <protection/>
    </xf>
    <xf numFmtId="2" fontId="0" fillId="0" borderId="0" xfId="0" applyNumberFormat="1" applyBorder="1" applyAlignment="1" applyProtection="1">
      <alignment/>
      <protection/>
    </xf>
    <xf numFmtId="196" fontId="0" fillId="0" borderId="11" xfId="0" applyNumberFormat="1" applyBorder="1" applyAlignment="1" applyProtection="1">
      <alignment horizontal="center"/>
      <protection/>
    </xf>
    <xf numFmtId="196" fontId="2" fillId="0" borderId="24" xfId="0" applyNumberFormat="1" applyFont="1" applyBorder="1" applyAlignment="1" applyProtection="1">
      <alignment horizontal="center"/>
      <protection/>
    </xf>
    <xf numFmtId="2" fontId="2" fillId="12" borderId="34" xfId="0" applyNumberFormat="1" applyFont="1" applyFill="1" applyBorder="1" applyAlignment="1" applyProtection="1">
      <alignment/>
      <protection/>
    </xf>
    <xf numFmtId="2" fontId="5" fillId="19" borderId="34" xfId="0" applyNumberFormat="1" applyFont="1" applyFill="1" applyBorder="1" applyAlignment="1" applyProtection="1">
      <alignment horizontal="right"/>
      <protection/>
    </xf>
    <xf numFmtId="2" fontId="2" fillId="12" borderId="34" xfId="0" applyNumberFormat="1" applyFont="1" applyFill="1" applyBorder="1" applyAlignment="1" applyProtection="1">
      <alignment/>
      <protection/>
    </xf>
    <xf numFmtId="196" fontId="0" fillId="0" borderId="37" xfId="0" applyNumberFormat="1" applyBorder="1" applyAlignment="1" applyProtection="1">
      <alignment/>
      <protection/>
    </xf>
    <xf numFmtId="196" fontId="0" fillId="43" borderId="37" xfId="0" applyNumberFormat="1" applyFill="1" applyBorder="1" applyAlignment="1" applyProtection="1">
      <alignment/>
      <protection/>
    </xf>
    <xf numFmtId="2" fontId="5" fillId="13" borderId="34" xfId="0" applyNumberFormat="1" applyFont="1" applyFill="1" applyBorder="1" applyAlignment="1" applyProtection="1">
      <alignment horizontal="right"/>
      <protection/>
    </xf>
    <xf numFmtId="0" fontId="74" fillId="0" borderId="15" xfId="0" applyNumberFormat="1" applyFont="1" applyBorder="1" applyAlignment="1" applyProtection="1">
      <alignment/>
      <protection/>
    </xf>
    <xf numFmtId="0" fontId="74" fillId="0" borderId="0" xfId="0" applyNumberFormat="1" applyFont="1" applyBorder="1" applyAlignment="1" applyProtection="1">
      <alignment/>
      <protection/>
    </xf>
    <xf numFmtId="0" fontId="73" fillId="13" borderId="34" xfId="0" applyNumberFormat="1" applyFont="1" applyFill="1" applyBorder="1" applyAlignment="1" applyProtection="1">
      <alignment horizontal="center"/>
      <protection/>
    </xf>
    <xf numFmtId="196" fontId="0" fillId="45" borderId="29" xfId="0" applyNumberFormat="1" applyFill="1" applyBorder="1" applyAlignment="1">
      <alignment/>
    </xf>
    <xf numFmtId="0" fontId="75" fillId="0" borderId="0" xfId="0" applyFont="1" applyAlignment="1">
      <alignment/>
    </xf>
    <xf numFmtId="196" fontId="73" fillId="0" borderId="0" xfId="0" applyNumberFormat="1" applyFont="1" applyAlignment="1">
      <alignment/>
    </xf>
    <xf numFmtId="196" fontId="76" fillId="0" borderId="0" xfId="0" applyNumberFormat="1" applyFont="1" applyAlignment="1">
      <alignment/>
    </xf>
    <xf numFmtId="192" fontId="0" fillId="0" borderId="40" xfId="0" applyNumberFormat="1" applyFont="1" applyBorder="1" applyAlignment="1" applyProtection="1">
      <alignment horizontal="center"/>
      <protection/>
    </xf>
    <xf numFmtId="192" fontId="0" fillId="0" borderId="15" xfId="0" applyNumberFormat="1" applyFont="1" applyBorder="1" applyAlignment="1" applyProtection="1">
      <alignment horizontal="center"/>
      <protection/>
    </xf>
    <xf numFmtId="183" fontId="1" fillId="0" borderId="0" xfId="0" applyNumberFormat="1" applyFont="1" applyFill="1" applyBorder="1" applyAlignment="1" applyProtection="1">
      <alignment horizontal="left" vertical="center"/>
      <protection/>
    </xf>
    <xf numFmtId="0" fontId="0" fillId="0" borderId="0" xfId="0" applyBorder="1" applyAlignment="1" applyProtection="1">
      <alignment horizontal="left" vertical="center"/>
      <protection/>
    </xf>
    <xf numFmtId="196" fontId="77" fillId="13" borderId="19" xfId="0" applyNumberFormat="1" applyFont="1" applyFill="1" applyBorder="1" applyAlignment="1" applyProtection="1">
      <alignment horizontal="center"/>
      <protection/>
    </xf>
    <xf numFmtId="196" fontId="77" fillId="13" borderId="21" xfId="0" applyNumberFormat="1" applyFont="1" applyFill="1" applyBorder="1" applyAlignment="1" applyProtection="1">
      <alignment horizontal="center"/>
      <protection/>
    </xf>
    <xf numFmtId="14" fontId="0" fillId="0" borderId="12" xfId="0" applyNumberFormat="1" applyBorder="1" applyAlignment="1" applyProtection="1">
      <alignment horizontal="center"/>
      <protection/>
    </xf>
    <xf numFmtId="0" fontId="0" fillId="0" borderId="10" xfId="0" applyBorder="1" applyAlignment="1" applyProtection="1">
      <alignment horizontal="center"/>
      <protection/>
    </xf>
    <xf numFmtId="186" fontId="0" fillId="0" borderId="41" xfId="0" applyNumberFormat="1" applyFill="1" applyBorder="1" applyAlignment="1" applyProtection="1">
      <alignment horizontal="center"/>
      <protection/>
    </xf>
    <xf numFmtId="2" fontId="78" fillId="12" borderId="20" xfId="0" applyNumberFormat="1" applyFont="1" applyFill="1" applyBorder="1" applyAlignment="1" applyProtection="1">
      <alignment horizontal="center"/>
      <protection/>
    </xf>
    <xf numFmtId="2" fontId="78" fillId="12" borderId="21" xfId="0" applyNumberFormat="1" applyFont="1" applyFill="1" applyBorder="1" applyAlignment="1" applyProtection="1">
      <alignment horizontal="center"/>
      <protection/>
    </xf>
    <xf numFmtId="0" fontId="0" fillId="0" borderId="0" xfId="0" applyNumberFormat="1" applyFont="1" applyBorder="1" applyAlignment="1" applyProtection="1" quotePrefix="1">
      <alignment horizontal="center"/>
      <protection/>
    </xf>
    <xf numFmtId="0" fontId="0" fillId="0" borderId="0" xfId="0" applyAlignment="1" applyProtection="1">
      <alignment horizontal="center"/>
      <protection/>
    </xf>
    <xf numFmtId="2" fontId="8" fillId="0" borderId="14" xfId="0" applyNumberFormat="1" applyFont="1" applyFill="1" applyBorder="1" applyAlignment="1" applyProtection="1">
      <alignment horizontal="center"/>
      <protection/>
    </xf>
    <xf numFmtId="186" fontId="79" fillId="12" borderId="19" xfId="0" applyNumberFormat="1" applyFont="1" applyFill="1" applyBorder="1" applyAlignment="1" applyProtection="1">
      <alignment horizontal="center"/>
      <protection/>
    </xf>
    <xf numFmtId="186" fontId="79" fillId="12" borderId="20" xfId="0" applyNumberFormat="1" applyFont="1" applyFill="1" applyBorder="1" applyAlignment="1" applyProtection="1">
      <alignment horizontal="center"/>
      <protection/>
    </xf>
    <xf numFmtId="186" fontId="79" fillId="12" borderId="21" xfId="0" applyNumberFormat="1" applyFont="1" applyFill="1" applyBorder="1" applyAlignment="1" applyProtection="1">
      <alignment horizontal="center"/>
      <protection/>
    </xf>
    <xf numFmtId="186" fontId="79" fillId="16" borderId="13" xfId="0" applyNumberFormat="1" applyFont="1" applyFill="1" applyBorder="1" applyAlignment="1" applyProtection="1">
      <alignment horizontal="center"/>
      <protection/>
    </xf>
    <xf numFmtId="186" fontId="79" fillId="16" borderId="14" xfId="0" applyNumberFormat="1" applyFont="1" applyFill="1" applyBorder="1" applyAlignment="1" applyProtection="1">
      <alignment horizontal="center"/>
      <protection/>
    </xf>
    <xf numFmtId="186" fontId="79" fillId="16" borderId="18" xfId="0" applyNumberFormat="1" applyFont="1" applyFill="1" applyBorder="1" applyAlignment="1" applyProtection="1">
      <alignment horizontal="center"/>
      <protection/>
    </xf>
    <xf numFmtId="186" fontId="79" fillId="16" borderId="16" xfId="0" applyNumberFormat="1" applyFont="1" applyFill="1" applyBorder="1" applyAlignment="1" applyProtection="1">
      <alignment horizontal="center"/>
      <protection/>
    </xf>
    <xf numFmtId="186" fontId="79" fillId="16" borderId="10" xfId="0" applyNumberFormat="1" applyFont="1" applyFill="1" applyBorder="1" applyAlignment="1" applyProtection="1">
      <alignment horizontal="center"/>
      <protection/>
    </xf>
    <xf numFmtId="186" fontId="79" fillId="16" borderId="23" xfId="0" applyNumberFormat="1" applyFont="1" applyFill="1" applyBorder="1" applyAlignment="1" applyProtection="1">
      <alignment horizontal="center"/>
      <protection/>
    </xf>
    <xf numFmtId="2" fontId="0" fillId="16" borderId="13" xfId="0" applyNumberFormat="1" applyFill="1" applyBorder="1" applyAlignment="1" applyProtection="1">
      <alignment horizontal="center"/>
      <protection/>
    </xf>
    <xf numFmtId="2" fontId="0" fillId="16" borderId="18" xfId="0" applyNumberFormat="1" applyFill="1" applyBorder="1" applyAlignment="1" applyProtection="1">
      <alignment horizontal="center"/>
      <protection/>
    </xf>
    <xf numFmtId="2" fontId="0" fillId="16" borderId="16" xfId="0" applyNumberFormat="1" applyFill="1" applyBorder="1" applyAlignment="1" applyProtection="1">
      <alignment horizontal="center"/>
      <protection/>
    </xf>
    <xf numFmtId="2" fontId="0" fillId="16" borderId="23" xfId="0" applyNumberFormat="1" applyFill="1" applyBorder="1" applyAlignment="1" applyProtection="1">
      <alignment horizontal="center"/>
      <protection/>
    </xf>
    <xf numFmtId="186" fontId="2" fillId="0" borderId="12" xfId="0" applyNumberFormat="1" applyFont="1" applyFill="1" applyBorder="1" applyAlignment="1" applyProtection="1">
      <alignment horizontal="center"/>
      <protection/>
    </xf>
    <xf numFmtId="186" fontId="2" fillId="0" borderId="42" xfId="0" applyNumberFormat="1" applyFont="1" applyFill="1" applyBorder="1" applyAlignment="1" applyProtection="1">
      <alignment horizontal="center"/>
      <protection/>
    </xf>
    <xf numFmtId="2" fontId="80" fillId="13" borderId="13" xfId="0" applyNumberFormat="1" applyFont="1" applyFill="1" applyBorder="1" applyAlignment="1" applyProtection="1">
      <alignment horizontal="center"/>
      <protection/>
    </xf>
    <xf numFmtId="2" fontId="80" fillId="13" borderId="18" xfId="0" applyNumberFormat="1" applyFont="1" applyFill="1" applyBorder="1" applyAlignment="1" applyProtection="1">
      <alignment horizontal="center"/>
      <protection/>
    </xf>
    <xf numFmtId="2" fontId="80" fillId="13" borderId="16" xfId="0" applyNumberFormat="1" applyFont="1" applyFill="1" applyBorder="1" applyAlignment="1" applyProtection="1">
      <alignment horizontal="center"/>
      <protection/>
    </xf>
    <xf numFmtId="2" fontId="80" fillId="13" borderId="23" xfId="0" applyNumberFormat="1" applyFont="1" applyFill="1" applyBorder="1" applyAlignment="1" applyProtection="1">
      <alignment horizontal="center"/>
      <protection/>
    </xf>
    <xf numFmtId="1" fontId="81" fillId="16" borderId="13" xfId="0" applyNumberFormat="1" applyFont="1" applyFill="1" applyBorder="1" applyAlignment="1" applyProtection="1">
      <alignment horizontal="center"/>
      <protection/>
    </xf>
    <xf numFmtId="1" fontId="81" fillId="16" borderId="18" xfId="0" applyNumberFormat="1" applyFont="1" applyFill="1" applyBorder="1" applyAlignment="1" applyProtection="1">
      <alignment horizontal="center"/>
      <protection/>
    </xf>
    <xf numFmtId="1" fontId="81" fillId="16" borderId="16" xfId="0" applyNumberFormat="1" applyFont="1" applyFill="1" applyBorder="1" applyAlignment="1" applyProtection="1">
      <alignment horizontal="center"/>
      <protection/>
    </xf>
    <xf numFmtId="1" fontId="81" fillId="16" borderId="23" xfId="0" applyNumberFormat="1" applyFont="1" applyFill="1" applyBorder="1" applyAlignment="1" applyProtection="1">
      <alignment horizontal="center"/>
      <protection/>
    </xf>
    <xf numFmtId="196" fontId="73" fillId="19" borderId="39" xfId="0" applyNumberFormat="1" applyFont="1" applyFill="1" applyBorder="1" applyAlignment="1" applyProtection="1">
      <alignment horizontal="center"/>
      <protection/>
    </xf>
    <xf numFmtId="196" fontId="73" fillId="19" borderId="24" xfId="0" applyNumberFormat="1" applyFont="1" applyFill="1" applyBorder="1" applyAlignment="1" applyProtection="1">
      <alignment horizontal="center"/>
      <protection/>
    </xf>
    <xf numFmtId="183" fontId="1" fillId="0" borderId="14" xfId="0" applyNumberFormat="1" applyFont="1" applyFill="1" applyBorder="1" applyAlignment="1" applyProtection="1">
      <alignment horizontal="left" vertical="center"/>
      <protection/>
    </xf>
    <xf numFmtId="0" fontId="0" fillId="0" borderId="14" xfId="0" applyBorder="1" applyAlignment="1" applyProtection="1">
      <alignment horizontal="left" vertical="center"/>
      <protection/>
    </xf>
    <xf numFmtId="196" fontId="75" fillId="19" borderId="13" xfId="0" applyNumberFormat="1" applyFont="1" applyFill="1" applyBorder="1" applyAlignment="1" applyProtection="1">
      <alignment horizontal="center"/>
      <protection/>
    </xf>
    <xf numFmtId="196" fontId="75" fillId="19" borderId="18" xfId="0" applyNumberFormat="1" applyFont="1" applyFill="1" applyBorder="1" applyAlignment="1" applyProtection="1">
      <alignment horizontal="center"/>
      <protection/>
    </xf>
    <xf numFmtId="196" fontId="75" fillId="19" borderId="16" xfId="0" applyNumberFormat="1" applyFont="1" applyFill="1" applyBorder="1" applyAlignment="1" applyProtection="1">
      <alignment horizontal="center"/>
      <protection/>
    </xf>
    <xf numFmtId="196" fontId="75" fillId="19" borderId="23" xfId="0" applyNumberFormat="1" applyFont="1" applyFill="1" applyBorder="1" applyAlignment="1" applyProtection="1">
      <alignment horizontal="center"/>
      <protection/>
    </xf>
    <xf numFmtId="2" fontId="0" fillId="0" borderId="41" xfId="0" applyNumberFormat="1" applyFill="1" applyBorder="1" applyAlignment="1" applyProtection="1">
      <alignment horizontal="center"/>
      <protection/>
    </xf>
    <xf numFmtId="0" fontId="82" fillId="13" borderId="13" xfId="0" applyFont="1" applyFill="1" applyBorder="1" applyAlignment="1" applyProtection="1">
      <alignment horizontal="center"/>
      <protection/>
    </xf>
    <xf numFmtId="0" fontId="82" fillId="13" borderId="14" xfId="0" applyFont="1" applyFill="1" applyBorder="1" applyAlignment="1" applyProtection="1">
      <alignment horizontal="center"/>
      <protection/>
    </xf>
    <xf numFmtId="0" fontId="82" fillId="13" borderId="18" xfId="0" applyFont="1" applyFill="1" applyBorder="1" applyAlignment="1" applyProtection="1">
      <alignment horizontal="center"/>
      <protection/>
    </xf>
    <xf numFmtId="0" fontId="82" fillId="13" borderId="16" xfId="0" applyFont="1" applyFill="1" applyBorder="1" applyAlignment="1" applyProtection="1">
      <alignment horizontal="center"/>
      <protection/>
    </xf>
    <xf numFmtId="0" fontId="82" fillId="13" borderId="10" xfId="0" applyFont="1" applyFill="1" applyBorder="1" applyAlignment="1" applyProtection="1">
      <alignment horizontal="center"/>
      <protection/>
    </xf>
    <xf numFmtId="0" fontId="82" fillId="13" borderId="23" xfId="0" applyFont="1" applyFill="1" applyBorder="1" applyAlignment="1" applyProtection="1">
      <alignment horizontal="center"/>
      <protection/>
    </xf>
    <xf numFmtId="0" fontId="82" fillId="16" borderId="13" xfId="0" applyFont="1" applyFill="1" applyBorder="1" applyAlignment="1" applyProtection="1">
      <alignment horizontal="center"/>
      <protection/>
    </xf>
    <xf numFmtId="0" fontId="82" fillId="16" borderId="14" xfId="0" applyFont="1" applyFill="1" applyBorder="1" applyAlignment="1" applyProtection="1">
      <alignment horizontal="center"/>
      <protection/>
    </xf>
    <xf numFmtId="0" fontId="82" fillId="16" borderId="18" xfId="0" applyFont="1" applyFill="1" applyBorder="1" applyAlignment="1" applyProtection="1">
      <alignment horizontal="center"/>
      <protection/>
    </xf>
    <xf numFmtId="0" fontId="82" fillId="16" borderId="16" xfId="0" applyFont="1" applyFill="1" applyBorder="1" applyAlignment="1" applyProtection="1">
      <alignment horizontal="center"/>
      <protection/>
    </xf>
    <xf numFmtId="0" fontId="82" fillId="16" borderId="10" xfId="0" applyFont="1" applyFill="1" applyBorder="1" applyAlignment="1" applyProtection="1">
      <alignment horizontal="center"/>
      <protection/>
    </xf>
    <xf numFmtId="0" fontId="82" fillId="16" borderId="23" xfId="0" applyFont="1" applyFill="1" applyBorder="1" applyAlignment="1" applyProtection="1">
      <alignment horizontal="center"/>
      <protection/>
    </xf>
    <xf numFmtId="0" fontId="73" fillId="13" borderId="13" xfId="0" applyNumberFormat="1" applyFont="1" applyFill="1" applyBorder="1" applyAlignment="1" applyProtection="1">
      <alignment horizontal="center"/>
      <protection/>
    </xf>
    <xf numFmtId="0" fontId="73" fillId="13" borderId="16" xfId="0" applyNumberFormat="1" applyFont="1" applyFill="1" applyBorder="1" applyAlignment="1" applyProtection="1">
      <alignment horizontal="center"/>
      <protection/>
    </xf>
    <xf numFmtId="196" fontId="78" fillId="13" borderId="13" xfId="0" applyNumberFormat="1" applyFont="1" applyFill="1" applyBorder="1" applyAlignment="1" applyProtection="1">
      <alignment horizontal="center"/>
      <protection/>
    </xf>
    <xf numFmtId="196" fontId="78" fillId="13" borderId="18" xfId="0" applyNumberFormat="1" applyFont="1" applyFill="1" applyBorder="1" applyAlignment="1" applyProtection="1">
      <alignment horizontal="center"/>
      <protection/>
    </xf>
    <xf numFmtId="196" fontId="78" fillId="13" borderId="16" xfId="0" applyNumberFormat="1" applyFont="1" applyFill="1" applyBorder="1" applyAlignment="1" applyProtection="1">
      <alignment horizontal="center"/>
      <protection/>
    </xf>
    <xf numFmtId="196" fontId="78" fillId="13" borderId="23" xfId="0" applyNumberFormat="1" applyFont="1" applyFill="1" applyBorder="1" applyAlignment="1" applyProtection="1">
      <alignment horizontal="center"/>
      <protection/>
    </xf>
    <xf numFmtId="0" fontId="0" fillId="0" borderId="43" xfId="0" applyBorder="1" applyAlignment="1" applyProtection="1">
      <alignment horizontal="center"/>
      <protection/>
    </xf>
    <xf numFmtId="2" fontId="4" fillId="13" borderId="13" xfId="0" applyNumberFormat="1" applyFont="1" applyFill="1" applyBorder="1" applyAlignment="1" applyProtection="1">
      <alignment horizontal="center"/>
      <protection/>
    </xf>
    <xf numFmtId="2" fontId="4" fillId="13" borderId="18" xfId="0" applyNumberFormat="1" applyFont="1" applyFill="1" applyBorder="1" applyAlignment="1" applyProtection="1">
      <alignment horizontal="center"/>
      <protection/>
    </xf>
    <xf numFmtId="2" fontId="4" fillId="13" borderId="16" xfId="0" applyNumberFormat="1" applyFont="1" applyFill="1" applyBorder="1" applyAlignment="1" applyProtection="1">
      <alignment horizontal="center"/>
      <protection/>
    </xf>
    <xf numFmtId="2" fontId="4" fillId="13" borderId="23" xfId="0" applyNumberFormat="1" applyFont="1" applyFill="1" applyBorder="1" applyAlignment="1" applyProtection="1">
      <alignment horizontal="center"/>
      <protection/>
    </xf>
    <xf numFmtId="2" fontId="83" fillId="16" borderId="13" xfId="0" applyNumberFormat="1" applyFont="1" applyFill="1" applyBorder="1" applyAlignment="1" applyProtection="1">
      <alignment horizontal="center"/>
      <protection/>
    </xf>
    <xf numFmtId="2" fontId="83" fillId="16" borderId="18" xfId="0" applyNumberFormat="1" applyFont="1" applyFill="1" applyBorder="1" applyAlignment="1" applyProtection="1">
      <alignment horizontal="center"/>
      <protection/>
    </xf>
    <xf numFmtId="2" fontId="83" fillId="16" borderId="16" xfId="0" applyNumberFormat="1" applyFont="1" applyFill="1" applyBorder="1" applyAlignment="1" applyProtection="1">
      <alignment horizontal="center"/>
      <protection/>
    </xf>
    <xf numFmtId="2" fontId="83" fillId="16" borderId="23" xfId="0" applyNumberFormat="1" applyFont="1" applyFill="1" applyBorder="1" applyAlignment="1" applyProtection="1">
      <alignment horizontal="center"/>
      <protection/>
    </xf>
    <xf numFmtId="192" fontId="2" fillId="0" borderId="12" xfId="0" applyNumberFormat="1" applyFont="1" applyFill="1" applyBorder="1" applyAlignment="1" applyProtection="1">
      <alignment horizontal="center"/>
      <protection/>
    </xf>
    <xf numFmtId="192" fontId="2" fillId="0" borderId="42" xfId="0" applyNumberFormat="1" applyFont="1" applyFill="1" applyBorder="1" applyAlignment="1" applyProtection="1">
      <alignment horizontal="center"/>
      <protection/>
    </xf>
    <xf numFmtId="192" fontId="0" fillId="0" borderId="0" xfId="0" applyNumberFormat="1" applyFont="1" applyAlignment="1" applyProtection="1">
      <alignment horizontal="center"/>
      <protection/>
    </xf>
    <xf numFmtId="0" fontId="24" fillId="16" borderId="13" xfId="0" applyFont="1" applyFill="1" applyBorder="1" applyAlignment="1" applyProtection="1">
      <alignment horizontal="center"/>
      <protection/>
    </xf>
    <xf numFmtId="0" fontId="24" fillId="16" borderId="14" xfId="0" applyFont="1" applyFill="1" applyBorder="1" applyAlignment="1" applyProtection="1">
      <alignment horizontal="center"/>
      <protection/>
    </xf>
    <xf numFmtId="0" fontId="24" fillId="16" borderId="18" xfId="0" applyFont="1" applyFill="1" applyBorder="1" applyAlignment="1" applyProtection="1">
      <alignment horizontal="center"/>
      <protection/>
    </xf>
    <xf numFmtId="0" fontId="24" fillId="16" borderId="16" xfId="0" applyFont="1" applyFill="1" applyBorder="1" applyAlignment="1" applyProtection="1">
      <alignment horizontal="center"/>
      <protection/>
    </xf>
    <xf numFmtId="0" fontId="24" fillId="16" borderId="10" xfId="0" applyFont="1" applyFill="1" applyBorder="1" applyAlignment="1" applyProtection="1">
      <alignment horizontal="center"/>
      <protection/>
    </xf>
    <xf numFmtId="0" fontId="24" fillId="16" borderId="23" xfId="0" applyFont="1" applyFill="1" applyBorder="1" applyAlignment="1" applyProtection="1">
      <alignment horizontal="center"/>
      <protection/>
    </xf>
    <xf numFmtId="2" fontId="81" fillId="13" borderId="13" xfId="0" applyNumberFormat="1" applyFont="1" applyFill="1" applyBorder="1" applyAlignment="1" applyProtection="1">
      <alignment horizontal="center"/>
      <protection/>
    </xf>
    <xf numFmtId="2" fontId="81" fillId="13" borderId="18" xfId="0" applyNumberFormat="1" applyFont="1" applyFill="1" applyBorder="1" applyAlignment="1" applyProtection="1">
      <alignment horizontal="center"/>
      <protection/>
    </xf>
    <xf numFmtId="2" fontId="81" fillId="13" borderId="16" xfId="0" applyNumberFormat="1" applyFont="1" applyFill="1" applyBorder="1" applyAlignment="1" applyProtection="1">
      <alignment horizontal="center"/>
      <protection/>
    </xf>
    <xf numFmtId="2" fontId="81" fillId="13" borderId="23" xfId="0" applyNumberFormat="1" applyFont="1" applyFill="1" applyBorder="1" applyAlignment="1" applyProtection="1">
      <alignment horizontal="center"/>
      <protection/>
    </xf>
    <xf numFmtId="2" fontId="81" fillId="16" borderId="13" xfId="0" applyNumberFormat="1" applyFont="1" applyFill="1" applyBorder="1" applyAlignment="1" applyProtection="1">
      <alignment horizontal="center"/>
      <protection/>
    </xf>
    <xf numFmtId="2" fontId="81" fillId="16" borderId="18" xfId="0" applyNumberFormat="1" applyFont="1" applyFill="1" applyBorder="1" applyAlignment="1" applyProtection="1">
      <alignment horizontal="center"/>
      <protection/>
    </xf>
    <xf numFmtId="2" fontId="81" fillId="16" borderId="16" xfId="0" applyNumberFormat="1" applyFont="1" applyFill="1" applyBorder="1" applyAlignment="1" applyProtection="1">
      <alignment horizontal="center"/>
      <protection/>
    </xf>
    <xf numFmtId="2" fontId="81" fillId="16" borderId="23" xfId="0" applyNumberFormat="1" applyFont="1" applyFill="1" applyBorder="1" applyAlignment="1" applyProtection="1">
      <alignment horizontal="center"/>
      <protection/>
    </xf>
    <xf numFmtId="0" fontId="74" fillId="19" borderId="13" xfId="0" applyNumberFormat="1" applyFont="1" applyFill="1" applyBorder="1" applyAlignment="1" applyProtection="1">
      <alignment horizontal="center"/>
      <protection/>
    </xf>
    <xf numFmtId="0" fontId="73" fillId="19" borderId="16" xfId="0" applyNumberFormat="1" applyFont="1" applyFill="1" applyBorder="1" applyAlignment="1" applyProtection="1">
      <alignment horizontal="center"/>
      <protection/>
    </xf>
    <xf numFmtId="196" fontId="78" fillId="19" borderId="13" xfId="0" applyNumberFormat="1" applyFont="1" applyFill="1" applyBorder="1" applyAlignment="1" applyProtection="1">
      <alignment horizontal="center"/>
      <protection/>
    </xf>
    <xf numFmtId="196" fontId="78" fillId="19" borderId="18" xfId="0" applyNumberFormat="1" applyFont="1" applyFill="1" applyBorder="1" applyAlignment="1" applyProtection="1">
      <alignment horizontal="center"/>
      <protection/>
    </xf>
    <xf numFmtId="196" fontId="78" fillId="19" borderId="16" xfId="0" applyNumberFormat="1" applyFont="1" applyFill="1" applyBorder="1" applyAlignment="1" applyProtection="1">
      <alignment horizontal="center"/>
      <protection/>
    </xf>
    <xf numFmtId="196" fontId="78" fillId="19" borderId="23" xfId="0" applyNumberFormat="1" applyFont="1" applyFill="1" applyBorder="1" applyAlignment="1" applyProtection="1">
      <alignment horizontal="center"/>
      <protection/>
    </xf>
    <xf numFmtId="0" fontId="73" fillId="19" borderId="13" xfId="0" applyNumberFormat="1" applyFont="1" applyFill="1" applyBorder="1" applyAlignment="1" applyProtection="1">
      <alignment horizontal="center"/>
      <protection/>
    </xf>
    <xf numFmtId="0" fontId="0" fillId="0" borderId="44" xfId="0" applyBorder="1" applyAlignment="1" applyProtection="1">
      <alignment horizontal="center"/>
      <protection/>
    </xf>
    <xf numFmtId="196" fontId="84" fillId="13" borderId="15" xfId="0" applyNumberFormat="1" applyFont="1" applyFill="1" applyBorder="1" applyAlignment="1" applyProtection="1">
      <alignment horizontal="center"/>
      <protection/>
    </xf>
    <xf numFmtId="196" fontId="84" fillId="13" borderId="22" xfId="0" applyNumberFormat="1" applyFont="1" applyFill="1" applyBorder="1" applyAlignment="1" applyProtection="1">
      <alignment horizontal="center"/>
      <protection/>
    </xf>
    <xf numFmtId="196" fontId="84" fillId="13" borderId="16" xfId="0" applyNumberFormat="1" applyFont="1" applyFill="1" applyBorder="1" applyAlignment="1" applyProtection="1">
      <alignment horizontal="center"/>
      <protection/>
    </xf>
    <xf numFmtId="196" fontId="84" fillId="13" borderId="23" xfId="0" applyNumberFormat="1" applyFont="1" applyFill="1" applyBorder="1" applyAlignment="1" applyProtection="1">
      <alignment horizontal="center"/>
      <protection/>
    </xf>
    <xf numFmtId="192" fontId="2" fillId="0" borderId="40" xfId="0" applyNumberFormat="1" applyFont="1" applyFill="1" applyBorder="1" applyAlignment="1" applyProtection="1">
      <alignment horizontal="center"/>
      <protection/>
    </xf>
    <xf numFmtId="0" fontId="73" fillId="13" borderId="39" xfId="0" applyNumberFormat="1" applyFont="1" applyFill="1" applyBorder="1" applyAlignment="1" applyProtection="1">
      <alignment horizontal="center"/>
      <protection/>
    </xf>
    <xf numFmtId="0" fontId="73" fillId="13" borderId="24" xfId="0" applyNumberFormat="1" applyFont="1" applyFill="1" applyBorder="1" applyAlignment="1" applyProtection="1">
      <alignment horizontal="center"/>
      <protection/>
    </xf>
    <xf numFmtId="2" fontId="5" fillId="13" borderId="13" xfId="0" applyNumberFormat="1" applyFont="1" applyFill="1" applyBorder="1" applyAlignment="1" applyProtection="1">
      <alignment horizontal="center"/>
      <protection/>
    </xf>
    <xf numFmtId="2" fontId="5" fillId="13" borderId="18" xfId="0" applyNumberFormat="1" applyFont="1" applyFill="1" applyBorder="1" applyAlignment="1" applyProtection="1">
      <alignment horizontal="center"/>
      <protection/>
    </xf>
    <xf numFmtId="2" fontId="5" fillId="13" borderId="16" xfId="0" applyNumberFormat="1" applyFont="1" applyFill="1" applyBorder="1" applyAlignment="1" applyProtection="1">
      <alignment horizontal="center"/>
      <protection/>
    </xf>
    <xf numFmtId="2" fontId="5" fillId="13" borderId="23" xfId="0" applyNumberFormat="1" applyFont="1" applyFill="1" applyBorder="1" applyAlignment="1" applyProtection="1">
      <alignment horizontal="center"/>
      <protection/>
    </xf>
    <xf numFmtId="196" fontId="84" fillId="13" borderId="13" xfId="0" applyNumberFormat="1" applyFont="1" applyFill="1" applyBorder="1" applyAlignment="1" applyProtection="1">
      <alignment horizontal="center"/>
      <protection/>
    </xf>
    <xf numFmtId="196" fontId="84" fillId="13" borderId="18" xfId="0" applyNumberFormat="1" applyFont="1" applyFill="1" applyBorder="1" applyAlignment="1" applyProtection="1">
      <alignment horizontal="center"/>
      <protection/>
    </xf>
    <xf numFmtId="0" fontId="73" fillId="13" borderId="0" xfId="0" applyNumberFormat="1" applyFont="1" applyFill="1" applyBorder="1" applyAlignment="1" applyProtection="1">
      <alignment horizontal="center"/>
      <protection/>
    </xf>
    <xf numFmtId="196" fontId="78" fillId="13" borderId="15" xfId="0" applyNumberFormat="1" applyFont="1" applyFill="1" applyBorder="1" applyAlignment="1" applyProtection="1">
      <alignment horizontal="center"/>
      <protection/>
    </xf>
    <xf numFmtId="196" fontId="78" fillId="13" borderId="22" xfId="0" applyNumberFormat="1" applyFont="1" applyFill="1" applyBorder="1" applyAlignment="1" applyProtection="1">
      <alignment horizontal="center"/>
      <protection/>
    </xf>
    <xf numFmtId="2" fontId="2" fillId="0" borderId="12" xfId="0" applyNumberFormat="1" applyFont="1" applyFill="1" applyBorder="1" applyAlignment="1" applyProtection="1">
      <alignment horizontal="center"/>
      <protection/>
    </xf>
    <xf numFmtId="2" fontId="26" fillId="13" borderId="19" xfId="0" applyNumberFormat="1" applyFont="1" applyFill="1" applyBorder="1" applyAlignment="1" applyProtection="1">
      <alignment horizontal="center"/>
      <protection/>
    </xf>
    <xf numFmtId="2" fontId="26" fillId="13" borderId="21" xfId="0" applyNumberFormat="1" applyFont="1" applyFill="1" applyBorder="1" applyAlignment="1" applyProtection="1">
      <alignment horizontal="center"/>
      <protection/>
    </xf>
    <xf numFmtId="196" fontId="84" fillId="13" borderId="19" xfId="0" applyNumberFormat="1" applyFont="1" applyFill="1" applyBorder="1" applyAlignment="1" applyProtection="1">
      <alignment horizontal="center"/>
      <protection/>
    </xf>
    <xf numFmtId="196" fontId="84" fillId="13" borderId="21" xfId="0" applyNumberFormat="1" applyFont="1" applyFill="1" applyBorder="1" applyAlignment="1" applyProtection="1">
      <alignment horizontal="center"/>
      <protection/>
    </xf>
    <xf numFmtId="0" fontId="82" fillId="13" borderId="19" xfId="0" applyFont="1" applyFill="1" applyBorder="1" applyAlignment="1" applyProtection="1">
      <alignment horizontal="center"/>
      <protection/>
    </xf>
    <xf numFmtId="0" fontId="82" fillId="13" borderId="20" xfId="0" applyFont="1" applyFill="1" applyBorder="1" applyAlignment="1" applyProtection="1">
      <alignment horizontal="center"/>
      <protection/>
    </xf>
    <xf numFmtId="0" fontId="82" fillId="13" borderId="21" xfId="0" applyFont="1" applyFill="1" applyBorder="1" applyAlignment="1" applyProtection="1">
      <alignment horizontal="center"/>
      <protection/>
    </xf>
    <xf numFmtId="182" fontId="14" fillId="46" borderId="0" xfId="0" applyNumberFormat="1" applyFont="1" applyFill="1" applyAlignment="1">
      <alignment horizontal="center"/>
    </xf>
    <xf numFmtId="182" fontId="14" fillId="47" borderId="0" xfId="0" applyNumberFormat="1" applyFont="1" applyFill="1" applyAlignment="1">
      <alignment horizontal="center"/>
    </xf>
    <xf numFmtId="182" fontId="14" fillId="48" borderId="0" xfId="0" applyNumberFormat="1" applyFont="1" applyFill="1" applyAlignment="1">
      <alignment horizontal="center"/>
    </xf>
    <xf numFmtId="182" fontId="14" fillId="40" borderId="13" xfId="0" applyNumberFormat="1" applyFont="1" applyFill="1" applyBorder="1" applyAlignment="1">
      <alignment horizontal="center"/>
    </xf>
    <xf numFmtId="182" fontId="14" fillId="40" borderId="14" xfId="0" applyNumberFormat="1" applyFont="1" applyFill="1" applyBorder="1" applyAlignment="1">
      <alignment horizontal="center"/>
    </xf>
    <xf numFmtId="182" fontId="14" fillId="40" borderId="18" xfId="0" applyNumberFormat="1" applyFont="1" applyFill="1" applyBorder="1" applyAlignment="1">
      <alignment horizontal="center"/>
    </xf>
    <xf numFmtId="182" fontId="14" fillId="40" borderId="16" xfId="0" applyNumberFormat="1" applyFont="1" applyFill="1" applyBorder="1" applyAlignment="1">
      <alignment horizontal="center"/>
    </xf>
    <xf numFmtId="182" fontId="14" fillId="40" borderId="10" xfId="0" applyNumberFormat="1" applyFont="1" applyFill="1" applyBorder="1" applyAlignment="1">
      <alignment horizontal="center"/>
    </xf>
    <xf numFmtId="182" fontId="14" fillId="40" borderId="23" xfId="0" applyNumberFormat="1" applyFont="1" applyFill="1" applyBorder="1" applyAlignment="1">
      <alignment horizontal="center"/>
    </xf>
    <xf numFmtId="182" fontId="14" fillId="49" borderId="13" xfId="0" applyNumberFormat="1" applyFont="1" applyFill="1" applyBorder="1" applyAlignment="1">
      <alignment horizontal="center"/>
    </xf>
    <xf numFmtId="182" fontId="14" fillId="49" borderId="14" xfId="0" applyNumberFormat="1" applyFont="1" applyFill="1" applyBorder="1" applyAlignment="1">
      <alignment horizontal="center"/>
    </xf>
    <xf numFmtId="182" fontId="14" fillId="49" borderId="18" xfId="0" applyNumberFormat="1" applyFont="1" applyFill="1" applyBorder="1" applyAlignment="1">
      <alignment horizontal="center"/>
    </xf>
    <xf numFmtId="182" fontId="14" fillId="49" borderId="16" xfId="0" applyNumberFormat="1" applyFont="1" applyFill="1" applyBorder="1" applyAlignment="1">
      <alignment horizontal="center"/>
    </xf>
    <xf numFmtId="182" fontId="14" fillId="49" borderId="10" xfId="0" applyNumberFormat="1" applyFont="1" applyFill="1" applyBorder="1" applyAlignment="1">
      <alignment horizontal="center"/>
    </xf>
    <xf numFmtId="182" fontId="14" fillId="49" borderId="23" xfId="0" applyNumberFormat="1" applyFont="1" applyFill="1" applyBorder="1" applyAlignment="1">
      <alignment horizontal="center"/>
    </xf>
    <xf numFmtId="182" fontId="14" fillId="41" borderId="13" xfId="0" applyNumberFormat="1" applyFont="1" applyFill="1" applyBorder="1" applyAlignment="1">
      <alignment horizontal="center"/>
    </xf>
    <xf numFmtId="182" fontId="14" fillId="41" borderId="14" xfId="0" applyNumberFormat="1" applyFont="1" applyFill="1" applyBorder="1" applyAlignment="1">
      <alignment horizontal="center"/>
    </xf>
    <xf numFmtId="182" fontId="14" fillId="41" borderId="18" xfId="0" applyNumberFormat="1" applyFont="1" applyFill="1" applyBorder="1" applyAlignment="1">
      <alignment horizontal="center"/>
    </xf>
    <xf numFmtId="182" fontId="14" fillId="41" borderId="16" xfId="0" applyNumberFormat="1" applyFont="1" applyFill="1" applyBorder="1" applyAlignment="1">
      <alignment horizontal="center"/>
    </xf>
    <xf numFmtId="182" fontId="14" fillId="41" borderId="10" xfId="0" applyNumberFormat="1" applyFont="1" applyFill="1" applyBorder="1" applyAlignment="1">
      <alignment horizontal="center"/>
    </xf>
    <xf numFmtId="182" fontId="14" fillId="41" borderId="23" xfId="0" applyNumberFormat="1" applyFont="1" applyFill="1" applyBorder="1" applyAlignment="1">
      <alignment horizontal="center"/>
    </xf>
    <xf numFmtId="182" fontId="14" fillId="42" borderId="13" xfId="0" applyNumberFormat="1" applyFont="1" applyFill="1" applyBorder="1" applyAlignment="1">
      <alignment horizontal="center"/>
    </xf>
    <xf numFmtId="182" fontId="14" fillId="42" borderId="14" xfId="0" applyNumberFormat="1" applyFont="1" applyFill="1" applyBorder="1" applyAlignment="1">
      <alignment horizontal="center"/>
    </xf>
    <xf numFmtId="182" fontId="14" fillId="42" borderId="18" xfId="0" applyNumberFormat="1" applyFont="1" applyFill="1" applyBorder="1" applyAlignment="1">
      <alignment horizontal="center"/>
    </xf>
    <xf numFmtId="182" fontId="14" fillId="42" borderId="16" xfId="0" applyNumberFormat="1" applyFont="1" applyFill="1" applyBorder="1" applyAlignment="1">
      <alignment horizontal="center"/>
    </xf>
    <xf numFmtId="182" fontId="14" fillId="42" borderId="10" xfId="0" applyNumberFormat="1" applyFont="1" applyFill="1" applyBorder="1" applyAlignment="1">
      <alignment horizontal="center"/>
    </xf>
    <xf numFmtId="182" fontId="14" fillId="42" borderId="23" xfId="0" applyNumberFormat="1" applyFont="1" applyFill="1" applyBorder="1" applyAlignment="1">
      <alignment horizontal="center"/>
    </xf>
    <xf numFmtId="0" fontId="17" fillId="0" borderId="0" xfId="0" applyFont="1" applyAlignment="1">
      <alignment horizontal="center"/>
    </xf>
    <xf numFmtId="0" fontId="0" fillId="0" borderId="0" xfId="0" applyAlignment="1">
      <alignment horizontal="center"/>
    </xf>
    <xf numFmtId="182" fontId="14" fillId="50" borderId="13" xfId="0" applyNumberFormat="1" applyFont="1" applyFill="1" applyBorder="1" applyAlignment="1">
      <alignment horizontal="center"/>
    </xf>
    <xf numFmtId="182" fontId="14" fillId="50" borderId="14" xfId="0" applyNumberFormat="1" applyFont="1" applyFill="1" applyBorder="1" applyAlignment="1">
      <alignment horizontal="center"/>
    </xf>
    <xf numFmtId="182" fontId="14" fillId="50" borderId="18" xfId="0" applyNumberFormat="1" applyFont="1" applyFill="1" applyBorder="1" applyAlignment="1">
      <alignment horizontal="center"/>
    </xf>
    <xf numFmtId="182" fontId="14" fillId="50" borderId="16" xfId="0" applyNumberFormat="1" applyFont="1" applyFill="1" applyBorder="1" applyAlignment="1">
      <alignment horizontal="center"/>
    </xf>
    <xf numFmtId="182" fontId="14" fillId="50" borderId="10" xfId="0" applyNumberFormat="1" applyFont="1" applyFill="1" applyBorder="1" applyAlignment="1">
      <alignment horizontal="center"/>
    </xf>
    <xf numFmtId="182" fontId="14" fillId="50" borderId="23" xfId="0" applyNumberFormat="1" applyFont="1" applyFill="1" applyBorder="1" applyAlignment="1">
      <alignment horizontal="center"/>
    </xf>
    <xf numFmtId="182" fontId="14" fillId="42" borderId="0" xfId="0" applyNumberFormat="1" applyFont="1" applyFill="1" applyAlignment="1">
      <alignment horizontal="center"/>
    </xf>
    <xf numFmtId="182" fontId="14" fillId="51" borderId="0" xfId="0" applyNumberFormat="1" applyFont="1" applyFill="1" applyAlignment="1">
      <alignment horizontal="center"/>
    </xf>
    <xf numFmtId="182" fontId="14" fillId="52" borderId="0" xfId="0" applyNumberFormat="1" applyFont="1" applyFill="1" applyAlignment="1">
      <alignment horizontal="center"/>
    </xf>
    <xf numFmtId="182" fontId="14" fillId="51" borderId="13" xfId="0" applyNumberFormat="1" applyFont="1" applyFill="1" applyBorder="1" applyAlignment="1">
      <alignment horizontal="center"/>
    </xf>
    <xf numFmtId="182" fontId="14" fillId="51" borderId="14" xfId="0" applyNumberFormat="1" applyFont="1" applyFill="1" applyBorder="1" applyAlignment="1">
      <alignment horizontal="center"/>
    </xf>
    <xf numFmtId="182" fontId="14" fillId="51" borderId="18" xfId="0" applyNumberFormat="1" applyFont="1" applyFill="1" applyBorder="1" applyAlignment="1">
      <alignment horizontal="center"/>
    </xf>
    <xf numFmtId="182" fontId="14" fillId="51" borderId="16" xfId="0" applyNumberFormat="1" applyFont="1" applyFill="1" applyBorder="1" applyAlignment="1">
      <alignment horizontal="center"/>
    </xf>
    <xf numFmtId="182" fontId="14" fillId="51" borderId="10" xfId="0" applyNumberFormat="1" applyFont="1" applyFill="1" applyBorder="1" applyAlignment="1">
      <alignment horizontal="center"/>
    </xf>
    <xf numFmtId="182" fontId="14" fillId="51" borderId="23" xfId="0" applyNumberFormat="1" applyFont="1" applyFill="1" applyBorder="1" applyAlignment="1">
      <alignment horizontal="center"/>
    </xf>
    <xf numFmtId="182" fontId="14" fillId="52" borderId="13" xfId="0" applyNumberFormat="1" applyFont="1" applyFill="1" applyBorder="1" applyAlignment="1">
      <alignment horizontal="center"/>
    </xf>
    <xf numFmtId="182" fontId="14" fillId="52" borderId="14" xfId="0" applyNumberFormat="1" applyFont="1" applyFill="1" applyBorder="1" applyAlignment="1">
      <alignment horizontal="center"/>
    </xf>
    <xf numFmtId="182" fontId="14" fillId="52" borderId="18" xfId="0" applyNumberFormat="1" applyFont="1" applyFill="1" applyBorder="1" applyAlignment="1">
      <alignment horizontal="center"/>
    </xf>
    <xf numFmtId="182" fontId="14" fillId="52" borderId="16" xfId="0" applyNumberFormat="1" applyFont="1" applyFill="1" applyBorder="1" applyAlignment="1">
      <alignment horizontal="center"/>
    </xf>
    <xf numFmtId="182" fontId="14" fillId="52" borderId="10" xfId="0" applyNumberFormat="1" applyFont="1" applyFill="1" applyBorder="1" applyAlignment="1">
      <alignment horizontal="center"/>
    </xf>
    <xf numFmtId="182" fontId="14" fillId="52" borderId="23" xfId="0" applyNumberFormat="1" applyFont="1" applyFill="1" applyBorder="1" applyAlignment="1">
      <alignment horizontal="center"/>
    </xf>
    <xf numFmtId="182" fontId="14" fillId="46" borderId="13" xfId="0" applyNumberFormat="1" applyFont="1" applyFill="1" applyBorder="1" applyAlignment="1">
      <alignment horizontal="center"/>
    </xf>
    <xf numFmtId="182" fontId="14" fillId="46" borderId="14" xfId="0" applyNumberFormat="1" applyFont="1" applyFill="1" applyBorder="1" applyAlignment="1">
      <alignment horizontal="center"/>
    </xf>
    <xf numFmtId="182" fontId="14" fillId="46" borderId="18" xfId="0" applyNumberFormat="1" applyFont="1" applyFill="1" applyBorder="1" applyAlignment="1">
      <alignment horizontal="center"/>
    </xf>
    <xf numFmtId="182" fontId="14" fillId="46" borderId="16" xfId="0" applyNumberFormat="1" applyFont="1" applyFill="1" applyBorder="1" applyAlignment="1">
      <alignment horizontal="center"/>
    </xf>
    <xf numFmtId="182" fontId="14" fillId="46" borderId="10" xfId="0" applyNumberFormat="1" applyFont="1" applyFill="1" applyBorder="1" applyAlignment="1">
      <alignment horizontal="center"/>
    </xf>
    <xf numFmtId="182" fontId="14" fillId="46" borderId="23" xfId="0" applyNumberFormat="1" applyFont="1" applyFill="1" applyBorder="1" applyAlignment="1">
      <alignment horizontal="center"/>
    </xf>
    <xf numFmtId="182" fontId="14" fillId="47" borderId="13" xfId="0" applyNumberFormat="1" applyFont="1" applyFill="1" applyBorder="1" applyAlignment="1">
      <alignment horizontal="center"/>
    </xf>
    <xf numFmtId="182" fontId="14" fillId="47" borderId="14" xfId="0" applyNumberFormat="1" applyFont="1" applyFill="1" applyBorder="1" applyAlignment="1">
      <alignment horizontal="center"/>
    </xf>
    <xf numFmtId="182" fontId="14" fillId="47" borderId="18" xfId="0" applyNumberFormat="1" applyFont="1" applyFill="1" applyBorder="1" applyAlignment="1">
      <alignment horizontal="center"/>
    </xf>
    <xf numFmtId="182" fontId="14" fillId="47" borderId="16" xfId="0" applyNumberFormat="1" applyFont="1" applyFill="1" applyBorder="1" applyAlignment="1">
      <alignment horizontal="center"/>
    </xf>
    <xf numFmtId="182" fontId="14" fillId="47" borderId="10" xfId="0" applyNumberFormat="1" applyFont="1" applyFill="1" applyBorder="1" applyAlignment="1">
      <alignment horizontal="center"/>
    </xf>
    <xf numFmtId="182" fontId="14" fillId="47" borderId="23" xfId="0" applyNumberFormat="1" applyFont="1" applyFill="1" applyBorder="1" applyAlignment="1">
      <alignment horizontal="center"/>
    </xf>
    <xf numFmtId="182" fontId="14" fillId="48" borderId="13" xfId="0" applyNumberFormat="1" applyFont="1" applyFill="1" applyBorder="1" applyAlignment="1">
      <alignment horizontal="center"/>
    </xf>
    <xf numFmtId="182" fontId="14" fillId="48" borderId="14" xfId="0" applyNumberFormat="1" applyFont="1" applyFill="1" applyBorder="1" applyAlignment="1">
      <alignment horizontal="center"/>
    </xf>
    <xf numFmtId="182" fontId="14" fillId="48" borderId="18" xfId="0" applyNumberFormat="1" applyFont="1" applyFill="1" applyBorder="1" applyAlignment="1">
      <alignment horizontal="center"/>
    </xf>
    <xf numFmtId="182" fontId="14" fillId="48" borderId="16" xfId="0" applyNumberFormat="1" applyFont="1" applyFill="1" applyBorder="1" applyAlignment="1">
      <alignment horizontal="center"/>
    </xf>
    <xf numFmtId="182" fontId="14" fillId="48" borderId="10" xfId="0" applyNumberFormat="1" applyFont="1" applyFill="1" applyBorder="1" applyAlignment="1">
      <alignment horizontal="center"/>
    </xf>
    <xf numFmtId="182" fontId="14" fillId="48" borderId="23" xfId="0" applyNumberFormat="1" applyFont="1" applyFill="1" applyBorder="1" applyAlignment="1">
      <alignment horizontal="center"/>
    </xf>
    <xf numFmtId="0" fontId="0" fillId="0" borderId="20" xfId="0" applyBorder="1" applyAlignment="1">
      <alignment horizontal="center"/>
    </xf>
    <xf numFmtId="0" fontId="15" fillId="0" borderId="0" xfId="0" applyFont="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48">
    <dxf>
      <font>
        <color indexed="10"/>
      </font>
    </dxf>
    <dxf>
      <font>
        <color indexed="55"/>
      </font>
      <fill>
        <patternFill>
          <bgColor indexed="31"/>
        </patternFill>
      </fill>
    </dxf>
    <dxf>
      <font>
        <color indexed="55"/>
      </font>
      <fill>
        <patternFill>
          <bgColor indexed="26"/>
        </patternFill>
      </fill>
    </dxf>
    <dxf>
      <font>
        <color indexed="10"/>
      </font>
    </dxf>
    <dxf>
      <font>
        <color indexed="10"/>
      </font>
    </dxf>
    <dxf>
      <font>
        <color indexed="55"/>
      </font>
      <fill>
        <patternFill>
          <bgColor indexed="31"/>
        </patternFill>
      </fill>
    </dxf>
    <dxf>
      <font>
        <color indexed="55"/>
      </font>
      <fill>
        <patternFill>
          <bgColor indexed="26"/>
        </patternFill>
      </fill>
    </dxf>
    <dxf>
      <font>
        <color indexed="10"/>
      </font>
    </dxf>
    <dxf>
      <font>
        <color indexed="10"/>
      </font>
    </dxf>
    <dxf>
      <font>
        <color indexed="55"/>
      </font>
      <fill>
        <patternFill>
          <bgColor indexed="31"/>
        </patternFill>
      </fill>
    </dxf>
    <dxf>
      <font>
        <color indexed="55"/>
      </font>
      <fill>
        <patternFill>
          <bgColor indexed="26"/>
        </patternFill>
      </fill>
    </dxf>
    <dxf>
      <font>
        <color indexed="10"/>
      </font>
    </dxf>
    <dxf>
      <font>
        <color indexed="10"/>
      </font>
    </dxf>
    <dxf>
      <font>
        <color indexed="55"/>
      </font>
      <fill>
        <patternFill>
          <bgColor indexed="31"/>
        </patternFill>
      </fill>
    </dxf>
    <dxf>
      <font>
        <color indexed="55"/>
      </font>
      <fill>
        <patternFill>
          <bgColor indexed="26"/>
        </patternFill>
      </fill>
    </dxf>
    <dxf>
      <font>
        <color indexed="10"/>
      </font>
    </dxf>
    <dxf>
      <font>
        <color indexed="10"/>
      </font>
    </dxf>
    <dxf>
      <font>
        <color indexed="55"/>
      </font>
      <fill>
        <patternFill>
          <bgColor indexed="31"/>
        </patternFill>
      </fill>
    </dxf>
    <dxf>
      <font>
        <color indexed="55"/>
      </font>
      <fill>
        <patternFill>
          <bgColor indexed="26"/>
        </patternFill>
      </fill>
    </dxf>
    <dxf>
      <font>
        <color indexed="10"/>
      </font>
    </dxf>
    <dxf>
      <font>
        <color indexed="10"/>
      </font>
    </dxf>
    <dxf>
      <font>
        <color indexed="55"/>
      </font>
      <fill>
        <patternFill>
          <bgColor indexed="31"/>
        </patternFill>
      </fill>
    </dxf>
    <dxf>
      <font>
        <color indexed="55"/>
      </font>
      <fill>
        <patternFill>
          <bgColor indexed="26"/>
        </patternFill>
      </fill>
    </dxf>
    <dxf>
      <font>
        <color indexed="10"/>
      </font>
    </dxf>
    <dxf>
      <font>
        <color indexed="10"/>
      </font>
    </dxf>
    <dxf>
      <font>
        <color indexed="55"/>
      </font>
      <fill>
        <patternFill>
          <bgColor indexed="31"/>
        </patternFill>
      </fill>
    </dxf>
    <dxf>
      <font>
        <color indexed="55"/>
      </font>
      <fill>
        <patternFill>
          <bgColor indexed="26"/>
        </patternFill>
      </fill>
    </dxf>
    <dxf>
      <font>
        <color indexed="10"/>
      </font>
    </dxf>
    <dxf>
      <font>
        <color indexed="10"/>
      </font>
    </dxf>
    <dxf>
      <font>
        <color indexed="55"/>
      </font>
      <fill>
        <patternFill>
          <bgColor indexed="31"/>
        </patternFill>
      </fill>
    </dxf>
    <dxf>
      <font>
        <color indexed="55"/>
      </font>
      <fill>
        <patternFill>
          <bgColor indexed="26"/>
        </patternFill>
      </fill>
    </dxf>
    <dxf>
      <font>
        <color indexed="10"/>
      </font>
    </dxf>
    <dxf>
      <font>
        <color indexed="10"/>
      </font>
    </dxf>
    <dxf>
      <font>
        <color indexed="55"/>
      </font>
      <fill>
        <patternFill>
          <bgColor indexed="31"/>
        </patternFill>
      </fill>
    </dxf>
    <dxf>
      <font>
        <color indexed="55"/>
      </font>
      <fill>
        <patternFill>
          <bgColor indexed="26"/>
        </patternFill>
      </fill>
    </dxf>
    <dxf>
      <font>
        <color indexed="10"/>
      </font>
    </dxf>
    <dxf>
      <font>
        <color indexed="10"/>
      </font>
    </dxf>
    <dxf>
      <font>
        <color indexed="55"/>
      </font>
      <fill>
        <patternFill>
          <bgColor indexed="31"/>
        </patternFill>
      </fill>
    </dxf>
    <dxf>
      <font>
        <color indexed="55"/>
      </font>
      <fill>
        <patternFill>
          <bgColor indexed="26"/>
        </patternFill>
      </fill>
    </dxf>
    <dxf>
      <font>
        <color indexed="10"/>
      </font>
    </dxf>
    <dxf>
      <font>
        <color indexed="55"/>
      </font>
      <fill>
        <patternFill>
          <bgColor indexed="31"/>
        </patternFill>
      </fill>
    </dxf>
    <dxf>
      <font>
        <color indexed="55"/>
      </font>
      <fill>
        <patternFill>
          <bgColor indexed="26"/>
        </patternFill>
      </fill>
    </dxf>
    <dxf>
      <font>
        <color indexed="10"/>
      </font>
    </dxf>
    <dxf>
      <font>
        <color indexed="55"/>
      </font>
      <fill>
        <patternFill>
          <bgColor indexed="31"/>
        </patternFill>
      </fill>
    </dxf>
    <dxf>
      <font>
        <color indexed="55"/>
      </font>
      <fill>
        <patternFill>
          <bgColor indexed="26"/>
        </patternFill>
      </fill>
    </dxf>
    <dxf>
      <font>
        <color indexed="10"/>
      </font>
    </dxf>
    <dxf>
      <font>
        <color indexed="55"/>
      </font>
      <fill>
        <patternFill>
          <bgColor indexed="31"/>
        </patternFill>
      </fill>
    </dxf>
    <dxf>
      <font>
        <color indexed="55"/>
      </font>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9</xdr:row>
      <xdr:rowOff>85725</xdr:rowOff>
    </xdr:from>
    <xdr:to>
      <xdr:col>7</xdr:col>
      <xdr:colOff>238125</xdr:colOff>
      <xdr:row>11</xdr:row>
      <xdr:rowOff>95250</xdr:rowOff>
    </xdr:to>
    <xdr:sp macro="[0]!info_zeige">
      <xdr:nvSpPr>
        <xdr:cNvPr id="1" name="Oval 17"/>
        <xdr:cNvSpPr>
          <a:spLocks/>
        </xdr:cNvSpPr>
      </xdr:nvSpPr>
      <xdr:spPr>
        <a:xfrm>
          <a:off x="5133975" y="1609725"/>
          <a:ext cx="352425" cy="333375"/>
        </a:xfrm>
        <a:prstGeom prst="ellipse">
          <a:avLst/>
        </a:prstGeom>
        <a:solidFill>
          <a:srgbClr val="FFCC99"/>
        </a:solidFill>
        <a:ln w="9525" cmpd="sng">
          <a:solidFill>
            <a:srgbClr val="000000"/>
          </a:solidFill>
          <a:headEnd type="none"/>
          <a:tailEnd type="none"/>
        </a:ln>
      </xdr:spPr>
      <xdr:txBody>
        <a:bodyPr vertOverflow="clip" wrap="square" lIns="36576" tIns="32004" rIns="36576" bIns="0"/>
        <a:p>
          <a:pPr algn="ctr">
            <a:defRPr/>
          </a:pPr>
          <a:r>
            <a:rPr lang="en-US" cap="none" sz="1600" b="1" i="0" u="none" baseline="0">
              <a:solidFill>
                <a:srgbClr val="000000"/>
              </a:solidFill>
              <a:latin typeface="Arial"/>
              <a:ea typeface="Arial"/>
              <a:cs typeface="Arial"/>
            </a:rPr>
            <a:t>?</a:t>
          </a:r>
        </a:p>
      </xdr:txBody>
    </xdr:sp>
    <xdr:clientData/>
  </xdr:twoCellAnchor>
  <xdr:twoCellAnchor editAs="oneCell">
    <xdr:from>
      <xdr:col>4</xdr:col>
      <xdr:colOff>0</xdr:colOff>
      <xdr:row>5</xdr:row>
      <xdr:rowOff>142875</xdr:rowOff>
    </xdr:from>
    <xdr:to>
      <xdr:col>7</xdr:col>
      <xdr:colOff>257175</xdr:colOff>
      <xdr:row>7</xdr:row>
      <xdr:rowOff>28575</xdr:rowOff>
    </xdr:to>
    <xdr:pic>
      <xdr:nvPicPr>
        <xdr:cNvPr id="2" name="ComboBox2"/>
        <xdr:cNvPicPr preferRelativeResize="1">
          <a:picLocks noChangeAspect="1"/>
        </xdr:cNvPicPr>
      </xdr:nvPicPr>
      <xdr:blipFill>
        <a:blip r:embed="rId1"/>
        <a:stretch>
          <a:fillRect/>
        </a:stretch>
      </xdr:blipFill>
      <xdr:spPr>
        <a:xfrm>
          <a:off x="3448050" y="1019175"/>
          <a:ext cx="2057400" cy="2095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3"/>
  <dimension ref="A1:O949"/>
  <sheetViews>
    <sheetView showRowColHeaders="0" zoomScalePageLayoutView="0" workbookViewId="0" topLeftCell="A1">
      <selection activeCell="C8" sqref="C8"/>
    </sheetView>
  </sheetViews>
  <sheetFormatPr defaultColWidth="11.421875" defaultRowHeight="12.75"/>
  <cols>
    <col min="1" max="1" width="16.00390625" style="0" customWidth="1"/>
    <col min="2" max="2" width="20.8515625" style="0" customWidth="1"/>
    <col min="3" max="3" width="5.8515625" style="0" customWidth="1"/>
    <col min="4" max="8" width="9.00390625" style="0" customWidth="1"/>
    <col min="9" max="9" width="9.00390625" style="42" customWidth="1"/>
    <col min="10" max="10" width="9.00390625" style="0" customWidth="1"/>
  </cols>
  <sheetData>
    <row r="1" spans="1:15" ht="12.75">
      <c r="A1" s="2"/>
      <c r="B1" s="2"/>
      <c r="C1" s="2"/>
      <c r="D1" s="2"/>
      <c r="E1" s="2"/>
      <c r="F1" s="2"/>
      <c r="G1" s="2"/>
      <c r="H1" s="2"/>
      <c r="I1" s="36"/>
      <c r="J1" s="2"/>
      <c r="K1" s="2"/>
      <c r="L1" s="2"/>
      <c r="M1" s="2"/>
      <c r="N1" s="2"/>
      <c r="O1" s="2"/>
    </row>
    <row r="2" spans="1:15" ht="12.75">
      <c r="A2" s="2"/>
      <c r="B2" s="2"/>
      <c r="C2" s="2"/>
      <c r="D2" s="2"/>
      <c r="E2" s="2"/>
      <c r="F2" s="2"/>
      <c r="G2" s="2"/>
      <c r="H2" s="2"/>
      <c r="I2" s="36"/>
      <c r="J2" s="2"/>
      <c r="K2" s="2"/>
      <c r="L2" s="2"/>
      <c r="M2" s="2"/>
      <c r="N2" s="2"/>
      <c r="O2" s="2"/>
    </row>
    <row r="3" spans="1:15" ht="12.75">
      <c r="A3" s="2"/>
      <c r="B3" s="2"/>
      <c r="C3" s="2"/>
      <c r="D3" s="2"/>
      <c r="E3" s="2"/>
      <c r="F3" s="2"/>
      <c r="G3" s="2"/>
      <c r="H3" s="2"/>
      <c r="I3" s="36"/>
      <c r="J3" s="2"/>
      <c r="K3" s="2"/>
      <c r="L3" s="2"/>
      <c r="M3" s="2"/>
      <c r="N3" s="2"/>
      <c r="O3" s="2"/>
    </row>
    <row r="4" spans="1:15" ht="12.75">
      <c r="A4" s="2"/>
      <c r="B4" s="2"/>
      <c r="C4" s="2"/>
      <c r="D4" s="2"/>
      <c r="E4" s="2"/>
      <c r="F4" s="2"/>
      <c r="G4" s="2"/>
      <c r="H4" s="2"/>
      <c r="I4" s="36"/>
      <c r="J4" s="2"/>
      <c r="K4" s="2"/>
      <c r="L4" s="2"/>
      <c r="M4" s="2"/>
      <c r="N4" s="2"/>
      <c r="O4" s="2"/>
    </row>
    <row r="5" spans="1:15" ht="18">
      <c r="A5" s="2"/>
      <c r="B5" s="22" t="s">
        <v>14</v>
      </c>
      <c r="C5" s="2"/>
      <c r="D5" s="2"/>
      <c r="E5" s="2"/>
      <c r="F5" s="2"/>
      <c r="G5" s="2"/>
      <c r="H5" s="2"/>
      <c r="I5" s="36"/>
      <c r="J5" s="2"/>
      <c r="K5" s="2"/>
      <c r="L5" s="2"/>
      <c r="M5" s="2"/>
      <c r="N5" s="2"/>
      <c r="O5" s="2"/>
    </row>
    <row r="6" spans="1:15" ht="12.75">
      <c r="A6" s="2"/>
      <c r="B6" s="2"/>
      <c r="C6" s="36"/>
      <c r="D6" s="36"/>
      <c r="E6" s="36"/>
      <c r="F6" s="36"/>
      <c r="G6" s="36"/>
      <c r="H6" s="2"/>
      <c r="I6" s="36"/>
      <c r="J6" s="2"/>
      <c r="K6" s="2"/>
      <c r="L6" s="2"/>
      <c r="M6" s="2"/>
      <c r="N6" s="2"/>
      <c r="O6" s="2"/>
    </row>
    <row r="7" spans="1:15" ht="12.75">
      <c r="A7" s="2"/>
      <c r="B7" s="10" t="s">
        <v>16</v>
      </c>
      <c r="C7" s="9">
        <v>2016</v>
      </c>
      <c r="D7" s="10" t="s">
        <v>21</v>
      </c>
      <c r="E7" s="35" t="s">
        <v>22</v>
      </c>
      <c r="F7" s="2"/>
      <c r="G7" s="2"/>
      <c r="H7" s="2"/>
      <c r="I7" s="36"/>
      <c r="J7" s="2"/>
      <c r="K7" s="2"/>
      <c r="L7" s="2"/>
      <c r="M7" s="2"/>
      <c r="N7" s="2"/>
      <c r="O7" s="2"/>
    </row>
    <row r="8" spans="1:15" ht="12.75">
      <c r="A8" s="2"/>
      <c r="B8" s="2"/>
      <c r="C8" s="2"/>
      <c r="D8" s="2"/>
      <c r="E8" s="2"/>
      <c r="F8" s="2"/>
      <c r="G8" s="2"/>
      <c r="H8" s="2"/>
      <c r="I8" s="36"/>
      <c r="J8" s="2"/>
      <c r="K8" s="2"/>
      <c r="L8" s="2"/>
      <c r="M8" s="2"/>
      <c r="N8" s="2"/>
      <c r="O8" s="2"/>
    </row>
    <row r="9" spans="1:15" ht="12.75">
      <c r="A9" s="2"/>
      <c r="B9" s="2"/>
      <c r="C9" s="2"/>
      <c r="D9" s="2"/>
      <c r="E9" s="2"/>
      <c r="F9" s="2"/>
      <c r="G9" s="2"/>
      <c r="H9" s="2"/>
      <c r="I9" s="36"/>
      <c r="J9" s="2"/>
      <c r="K9" s="2"/>
      <c r="L9" s="2"/>
      <c r="M9" s="2"/>
      <c r="N9" s="2"/>
      <c r="O9" s="2"/>
    </row>
    <row r="10" spans="1:15" ht="12.75">
      <c r="A10" s="2"/>
      <c r="B10" s="2"/>
      <c r="C10" s="2"/>
      <c r="D10" s="2"/>
      <c r="E10" s="2"/>
      <c r="F10" s="2"/>
      <c r="G10" s="2"/>
      <c r="H10" s="2"/>
      <c r="I10" s="36"/>
      <c r="J10" s="2"/>
      <c r="K10" s="2"/>
      <c r="L10" s="2"/>
      <c r="M10" s="2"/>
      <c r="N10" s="2"/>
      <c r="O10" s="2"/>
    </row>
    <row r="11" spans="1:15" ht="12.75">
      <c r="A11" s="2"/>
      <c r="B11" s="2"/>
      <c r="C11" s="2"/>
      <c r="D11" s="2"/>
      <c r="E11" s="2"/>
      <c r="F11" s="2"/>
      <c r="G11" s="2"/>
      <c r="H11" s="2"/>
      <c r="I11" s="36"/>
      <c r="J11" s="2"/>
      <c r="K11" s="2"/>
      <c r="L11" s="2"/>
      <c r="M11" s="2"/>
      <c r="N11" s="2"/>
      <c r="O11" s="2"/>
    </row>
    <row r="12" spans="1:15" ht="12.75">
      <c r="A12" s="2"/>
      <c r="B12" s="2"/>
      <c r="C12" s="2"/>
      <c r="D12" s="2"/>
      <c r="E12" s="2"/>
      <c r="F12" s="2"/>
      <c r="G12" s="2"/>
      <c r="H12" s="2"/>
      <c r="I12" s="36"/>
      <c r="J12" s="2"/>
      <c r="K12" s="2"/>
      <c r="L12" s="2"/>
      <c r="M12" s="2"/>
      <c r="N12" s="2"/>
      <c r="O12" s="2"/>
    </row>
    <row r="13" spans="1:15" ht="12.75">
      <c r="A13" s="2"/>
      <c r="B13" s="37" t="s">
        <v>25</v>
      </c>
      <c r="C13" s="2"/>
      <c r="D13" s="2"/>
      <c r="E13" s="2"/>
      <c r="F13" s="2"/>
      <c r="G13" s="2"/>
      <c r="H13" s="2"/>
      <c r="I13" s="36"/>
      <c r="J13" s="2"/>
      <c r="K13" s="2"/>
      <c r="L13" s="2"/>
      <c r="M13" s="2"/>
      <c r="N13" s="2"/>
      <c r="O13" s="2"/>
    </row>
    <row r="14" spans="1:15" ht="12.75">
      <c r="A14" s="2"/>
      <c r="B14" s="2"/>
      <c r="C14" s="2"/>
      <c r="D14" s="2"/>
      <c r="E14" s="2"/>
      <c r="F14" s="2"/>
      <c r="G14" s="2"/>
      <c r="H14" s="2"/>
      <c r="I14" s="36"/>
      <c r="J14" s="2"/>
      <c r="K14" s="2"/>
      <c r="L14" s="2"/>
      <c r="M14" s="2"/>
      <c r="N14" s="2"/>
      <c r="O14" s="2"/>
    </row>
    <row r="15" spans="1:15" ht="13.5" thickBot="1">
      <c r="A15" s="2"/>
      <c r="B15" s="23" t="s">
        <v>23</v>
      </c>
      <c r="C15" s="24" t="s">
        <v>12</v>
      </c>
      <c r="D15" s="24" t="s">
        <v>7</v>
      </c>
      <c r="E15" s="24" t="s">
        <v>8</v>
      </c>
      <c r="F15" s="24" t="s">
        <v>9</v>
      </c>
      <c r="G15" s="24" t="s">
        <v>10</v>
      </c>
      <c r="H15" s="24" t="s">
        <v>11</v>
      </c>
      <c r="I15" s="39" t="s">
        <v>13</v>
      </c>
      <c r="J15" s="2"/>
      <c r="K15" s="2"/>
      <c r="L15" s="2"/>
      <c r="M15" s="2"/>
      <c r="N15" s="2"/>
      <c r="O15" s="2"/>
    </row>
    <row r="16" spans="1:15" ht="12.75">
      <c r="A16" s="2"/>
      <c r="B16" s="25" t="s">
        <v>24</v>
      </c>
      <c r="C16" s="30">
        <v>0.3333333333333333</v>
      </c>
      <c r="D16" s="30">
        <v>0.3333333333333333</v>
      </c>
      <c r="E16" s="30">
        <v>0.3333333333333333</v>
      </c>
      <c r="F16" s="30">
        <v>0.3333333333333333</v>
      </c>
      <c r="G16" s="30">
        <v>0.3333333333333333</v>
      </c>
      <c r="H16" s="30">
        <v>0</v>
      </c>
      <c r="I16" s="30">
        <v>0</v>
      </c>
      <c r="J16" s="2"/>
      <c r="K16" s="2"/>
      <c r="L16" s="2"/>
      <c r="M16" s="2"/>
      <c r="N16" s="2"/>
      <c r="O16" s="2"/>
    </row>
    <row r="17" spans="1:15" ht="12.75">
      <c r="A17" s="2"/>
      <c r="B17" s="26" t="s">
        <v>22</v>
      </c>
      <c r="C17" s="27">
        <v>0.3333333333333333</v>
      </c>
      <c r="D17" s="27">
        <v>0.3333333333333333</v>
      </c>
      <c r="E17" s="27">
        <v>0.3333333333333333</v>
      </c>
      <c r="F17" s="27">
        <v>0.3333333333333333</v>
      </c>
      <c r="G17" s="27">
        <v>0.3333333333333333</v>
      </c>
      <c r="H17" s="27">
        <v>8</v>
      </c>
      <c r="I17" s="27">
        <v>0</v>
      </c>
      <c r="J17" s="2"/>
      <c r="K17" s="2"/>
      <c r="L17" s="2"/>
      <c r="M17" s="2"/>
      <c r="N17" s="2"/>
      <c r="O17" s="2"/>
    </row>
    <row r="18" spans="1:15" ht="12.75">
      <c r="A18" s="2"/>
      <c r="B18" s="26"/>
      <c r="C18" s="27"/>
      <c r="D18" s="27"/>
      <c r="E18" s="27"/>
      <c r="F18" s="27"/>
      <c r="G18" s="27"/>
      <c r="H18" s="27"/>
      <c r="I18" s="27"/>
      <c r="J18" s="2"/>
      <c r="K18" s="2"/>
      <c r="L18" s="2"/>
      <c r="M18" s="2"/>
      <c r="N18" s="2"/>
      <c r="O18" s="2"/>
    </row>
    <row r="19" spans="1:15" ht="12.75">
      <c r="A19" s="2"/>
      <c r="B19" s="26"/>
      <c r="C19" s="27"/>
      <c r="D19" s="27"/>
      <c r="E19" s="27"/>
      <c r="F19" s="27"/>
      <c r="G19" s="27"/>
      <c r="H19" s="27"/>
      <c r="I19" s="27"/>
      <c r="J19" s="2"/>
      <c r="K19" s="2"/>
      <c r="L19" s="2"/>
      <c r="M19" s="2"/>
      <c r="N19" s="2"/>
      <c r="O19" s="2"/>
    </row>
    <row r="20" spans="1:15" ht="12.75">
      <c r="A20" s="2"/>
      <c r="B20" s="28"/>
      <c r="C20" s="27"/>
      <c r="D20" s="27"/>
      <c r="E20" s="27"/>
      <c r="F20" s="27"/>
      <c r="G20" s="27"/>
      <c r="H20" s="27"/>
      <c r="I20" s="27"/>
      <c r="J20" s="2"/>
      <c r="K20" s="2"/>
      <c r="L20" s="2"/>
      <c r="M20" s="2"/>
      <c r="N20" s="2"/>
      <c r="O20" s="2"/>
    </row>
    <row r="21" spans="1:15" ht="12.75">
      <c r="A21" s="2"/>
      <c r="B21" s="28"/>
      <c r="C21" s="27"/>
      <c r="D21" s="27"/>
      <c r="E21" s="27"/>
      <c r="F21" s="27"/>
      <c r="G21" s="27"/>
      <c r="H21" s="27"/>
      <c r="I21" s="27"/>
      <c r="J21" s="2"/>
      <c r="K21" s="2"/>
      <c r="L21" s="2"/>
      <c r="M21" s="2"/>
      <c r="N21" s="2"/>
      <c r="O21" s="2"/>
    </row>
    <row r="22" spans="1:15" ht="12.75">
      <c r="A22" s="2"/>
      <c r="B22" s="28"/>
      <c r="C22" s="27"/>
      <c r="D22" s="27"/>
      <c r="E22" s="27"/>
      <c r="F22" s="27"/>
      <c r="G22" s="27"/>
      <c r="H22" s="27"/>
      <c r="I22" s="27"/>
      <c r="J22" s="2"/>
      <c r="K22" s="2"/>
      <c r="L22" s="2"/>
      <c r="M22" s="2"/>
      <c r="N22" s="2"/>
      <c r="O22" s="2"/>
    </row>
    <row r="23" spans="1:15" ht="12.75">
      <c r="A23" s="2"/>
      <c r="B23" s="28"/>
      <c r="C23" s="27"/>
      <c r="D23" s="27"/>
      <c r="E23" s="27"/>
      <c r="F23" s="27"/>
      <c r="G23" s="27"/>
      <c r="H23" s="27"/>
      <c r="I23" s="27"/>
      <c r="J23" s="2"/>
      <c r="K23" s="2"/>
      <c r="L23" s="2"/>
      <c r="M23" s="2"/>
      <c r="N23" s="2"/>
      <c r="O23" s="2"/>
    </row>
    <row r="24" spans="1:15" ht="12.75">
      <c r="A24" s="2"/>
      <c r="B24" s="28"/>
      <c r="C24" s="27"/>
      <c r="D24" s="27"/>
      <c r="E24" s="27"/>
      <c r="F24" s="27"/>
      <c r="G24" s="27"/>
      <c r="H24" s="27"/>
      <c r="I24" s="27"/>
      <c r="J24" s="2"/>
      <c r="K24" s="2"/>
      <c r="L24" s="2"/>
      <c r="M24" s="2"/>
      <c r="N24" s="2"/>
      <c r="O24" s="2"/>
    </row>
    <row r="25" spans="1:15" ht="12.75">
      <c r="A25" s="2"/>
      <c r="B25" s="28"/>
      <c r="C25" s="27"/>
      <c r="D25" s="27"/>
      <c r="E25" s="27"/>
      <c r="F25" s="27"/>
      <c r="G25" s="27"/>
      <c r="H25" s="27"/>
      <c r="I25" s="27"/>
      <c r="J25" s="2"/>
      <c r="K25" s="2"/>
      <c r="L25" s="2"/>
      <c r="M25" s="2"/>
      <c r="N25" s="2"/>
      <c r="O25" s="2"/>
    </row>
    <row r="26" spans="1:15" ht="12.75">
      <c r="A26" s="2"/>
      <c r="B26" s="28"/>
      <c r="C26" s="27"/>
      <c r="D26" s="27"/>
      <c r="E26" s="27"/>
      <c r="F26" s="27"/>
      <c r="G26" s="27"/>
      <c r="H26" s="27"/>
      <c r="I26" s="27"/>
      <c r="J26" s="2"/>
      <c r="K26" s="2"/>
      <c r="L26" s="2"/>
      <c r="M26" s="2"/>
      <c r="N26" s="2"/>
      <c r="O26" s="2"/>
    </row>
    <row r="27" spans="1:15" ht="12.75">
      <c r="A27" s="2"/>
      <c r="B27" s="28"/>
      <c r="C27" s="27"/>
      <c r="D27" s="27"/>
      <c r="E27" s="27"/>
      <c r="F27" s="27"/>
      <c r="G27" s="27"/>
      <c r="H27" s="27"/>
      <c r="I27" s="27"/>
      <c r="J27" s="2"/>
      <c r="K27" s="2"/>
      <c r="L27" s="2"/>
      <c r="M27" s="2"/>
      <c r="N27" s="2"/>
      <c r="O27" s="2"/>
    </row>
    <row r="28" spans="1:15" ht="12.75">
      <c r="A28" s="2"/>
      <c r="B28" s="28"/>
      <c r="C28" s="27"/>
      <c r="D28" s="27"/>
      <c r="E28" s="27"/>
      <c r="F28" s="27"/>
      <c r="G28" s="27"/>
      <c r="H28" s="27"/>
      <c r="I28" s="27"/>
      <c r="J28" s="2"/>
      <c r="K28" s="2"/>
      <c r="L28" s="2"/>
      <c r="M28" s="2"/>
      <c r="N28" s="2"/>
      <c r="O28" s="2"/>
    </row>
    <row r="29" spans="1:15" ht="12.75">
      <c r="A29" s="2"/>
      <c r="B29" s="28"/>
      <c r="C29" s="27"/>
      <c r="D29" s="27"/>
      <c r="E29" s="27"/>
      <c r="F29" s="27"/>
      <c r="G29" s="27"/>
      <c r="H29" s="27"/>
      <c r="I29" s="27"/>
      <c r="J29" s="2"/>
      <c r="K29" s="2"/>
      <c r="L29" s="2"/>
      <c r="M29" s="2"/>
      <c r="N29" s="2"/>
      <c r="O29" s="2"/>
    </row>
    <row r="30" spans="1:15" ht="12.75">
      <c r="A30" s="2"/>
      <c r="B30" s="28"/>
      <c r="C30" s="27"/>
      <c r="D30" s="27"/>
      <c r="E30" s="27"/>
      <c r="F30" s="27"/>
      <c r="G30" s="27"/>
      <c r="H30" s="27"/>
      <c r="I30" s="27"/>
      <c r="J30" s="2"/>
      <c r="K30" s="2"/>
      <c r="L30" s="2"/>
      <c r="M30" s="2"/>
      <c r="N30" s="2"/>
      <c r="O30" s="2"/>
    </row>
    <row r="31" spans="1:15" ht="12.75">
      <c r="A31" s="2"/>
      <c r="B31" s="28"/>
      <c r="C31" s="27"/>
      <c r="D31" s="27"/>
      <c r="E31" s="27"/>
      <c r="F31" s="27"/>
      <c r="G31" s="27"/>
      <c r="H31" s="27"/>
      <c r="I31" s="27"/>
      <c r="J31" s="2"/>
      <c r="K31" s="2"/>
      <c r="L31" s="2"/>
      <c r="M31" s="2"/>
      <c r="N31" s="2"/>
      <c r="O31" s="2"/>
    </row>
    <row r="32" spans="1:15" ht="12.75">
      <c r="A32" s="2"/>
      <c r="B32" s="28"/>
      <c r="C32" s="27"/>
      <c r="D32" s="27"/>
      <c r="E32" s="27"/>
      <c r="F32" s="27"/>
      <c r="G32" s="27"/>
      <c r="H32" s="27"/>
      <c r="I32" s="27"/>
      <c r="J32" s="2"/>
      <c r="K32" s="2"/>
      <c r="L32" s="2"/>
      <c r="M32" s="2"/>
      <c r="N32" s="2"/>
      <c r="O32" s="2"/>
    </row>
    <row r="33" spans="1:15" ht="12.75">
      <c r="A33" s="2"/>
      <c r="B33" s="28"/>
      <c r="C33" s="31"/>
      <c r="D33" s="31"/>
      <c r="E33" s="31"/>
      <c r="F33" s="31"/>
      <c r="G33" s="31"/>
      <c r="H33" s="31"/>
      <c r="I33" s="31"/>
      <c r="J33" s="2"/>
      <c r="K33" s="2"/>
      <c r="L33" s="2"/>
      <c r="M33" s="2"/>
      <c r="N33" s="2"/>
      <c r="O33" s="2"/>
    </row>
    <row r="34" spans="1:15" ht="12.75">
      <c r="A34" s="2"/>
      <c r="B34" s="28"/>
      <c r="C34" s="31"/>
      <c r="D34" s="31"/>
      <c r="E34" s="31"/>
      <c r="F34" s="31"/>
      <c r="G34" s="31"/>
      <c r="H34" s="31"/>
      <c r="I34" s="31"/>
      <c r="J34" s="2"/>
      <c r="K34" s="2"/>
      <c r="L34" s="2"/>
      <c r="M34" s="2"/>
      <c r="N34" s="2"/>
      <c r="O34" s="2"/>
    </row>
    <row r="35" spans="1:15" ht="12.75">
      <c r="A35" s="2"/>
      <c r="B35" s="28"/>
      <c r="C35" s="31"/>
      <c r="D35" s="31"/>
      <c r="E35" s="31"/>
      <c r="F35" s="31"/>
      <c r="G35" s="31"/>
      <c r="H35" s="31"/>
      <c r="I35" s="31"/>
      <c r="J35" s="2"/>
      <c r="K35" s="2"/>
      <c r="L35" s="2"/>
      <c r="M35" s="2"/>
      <c r="N35" s="2"/>
      <c r="O35" s="2"/>
    </row>
    <row r="36" spans="1:15" ht="12.75">
      <c r="A36" s="2"/>
      <c r="B36" s="28"/>
      <c r="C36" s="31"/>
      <c r="D36" s="31"/>
      <c r="E36" s="31"/>
      <c r="F36" s="31"/>
      <c r="G36" s="31"/>
      <c r="H36" s="31"/>
      <c r="I36" s="31"/>
      <c r="J36" s="2"/>
      <c r="K36" s="2"/>
      <c r="L36" s="2"/>
      <c r="M36" s="2"/>
      <c r="N36" s="2"/>
      <c r="O36" s="2"/>
    </row>
    <row r="37" spans="1:15" ht="12.75">
      <c r="A37" s="2"/>
      <c r="B37" s="28"/>
      <c r="C37" s="31"/>
      <c r="D37" s="31"/>
      <c r="E37" s="31"/>
      <c r="F37" s="31"/>
      <c r="G37" s="31"/>
      <c r="H37" s="31"/>
      <c r="I37" s="31"/>
      <c r="J37" s="2"/>
      <c r="K37" s="2"/>
      <c r="L37" s="2"/>
      <c r="M37" s="2"/>
      <c r="N37" s="2"/>
      <c r="O37" s="2"/>
    </row>
    <row r="38" spans="1:15" ht="12.75">
      <c r="A38" s="2"/>
      <c r="B38" s="28"/>
      <c r="C38" s="31"/>
      <c r="D38" s="31"/>
      <c r="E38" s="31"/>
      <c r="F38" s="31"/>
      <c r="G38" s="31"/>
      <c r="H38" s="31"/>
      <c r="I38" s="31"/>
      <c r="J38" s="2"/>
      <c r="K38" s="2"/>
      <c r="L38" s="2"/>
      <c r="M38" s="2"/>
      <c r="N38" s="2"/>
      <c r="O38" s="2"/>
    </row>
    <row r="39" spans="1:15" ht="12.75">
      <c r="A39" s="2"/>
      <c r="B39" s="28"/>
      <c r="C39" s="31"/>
      <c r="D39" s="31"/>
      <c r="E39" s="31"/>
      <c r="F39" s="31"/>
      <c r="G39" s="31"/>
      <c r="H39" s="31"/>
      <c r="I39" s="31"/>
      <c r="J39" s="2"/>
      <c r="K39" s="2"/>
      <c r="L39" s="2"/>
      <c r="M39" s="2"/>
      <c r="N39" s="2"/>
      <c r="O39" s="2"/>
    </row>
    <row r="40" spans="1:15" ht="12.75">
      <c r="A40" s="2"/>
      <c r="B40" s="28"/>
      <c r="C40" s="31"/>
      <c r="D40" s="31"/>
      <c r="E40" s="31"/>
      <c r="F40" s="31"/>
      <c r="G40" s="31"/>
      <c r="H40" s="31"/>
      <c r="I40" s="31"/>
      <c r="J40" s="2"/>
      <c r="K40" s="2"/>
      <c r="L40" s="2"/>
      <c r="M40" s="2"/>
      <c r="N40" s="2"/>
      <c r="O40" s="2"/>
    </row>
    <row r="41" spans="1:15" ht="12.75">
      <c r="A41" s="2"/>
      <c r="B41" s="28"/>
      <c r="C41" s="31"/>
      <c r="D41" s="31"/>
      <c r="E41" s="31"/>
      <c r="F41" s="31"/>
      <c r="G41" s="31"/>
      <c r="H41" s="31"/>
      <c r="I41" s="31"/>
      <c r="J41" s="2"/>
      <c r="K41" s="2"/>
      <c r="L41" s="2"/>
      <c r="M41" s="2"/>
      <c r="N41" s="2"/>
      <c r="O41" s="2"/>
    </row>
    <row r="42" spans="1:15" ht="12.75">
      <c r="A42" s="2"/>
      <c r="B42" s="28"/>
      <c r="C42" s="31"/>
      <c r="D42" s="31"/>
      <c r="E42" s="31"/>
      <c r="F42" s="31"/>
      <c r="G42" s="31"/>
      <c r="H42" s="31"/>
      <c r="I42" s="31"/>
      <c r="J42" s="2"/>
      <c r="K42" s="2"/>
      <c r="L42" s="2"/>
      <c r="M42" s="2"/>
      <c r="N42" s="2"/>
      <c r="O42" s="2"/>
    </row>
    <row r="43" spans="1:15" ht="12.75">
      <c r="A43" s="2"/>
      <c r="B43" s="28"/>
      <c r="C43" s="31"/>
      <c r="D43" s="31"/>
      <c r="E43" s="31"/>
      <c r="F43" s="31"/>
      <c r="G43" s="31"/>
      <c r="H43" s="31"/>
      <c r="I43" s="31"/>
      <c r="J43" s="2"/>
      <c r="K43" s="2"/>
      <c r="L43" s="2"/>
      <c r="M43" s="2"/>
      <c r="N43" s="2"/>
      <c r="O43" s="2"/>
    </row>
    <row r="44" spans="1:15" ht="12.75">
      <c r="A44" s="2"/>
      <c r="B44" s="28"/>
      <c r="C44" s="31"/>
      <c r="D44" s="31"/>
      <c r="E44" s="31"/>
      <c r="F44" s="31"/>
      <c r="G44" s="31"/>
      <c r="H44" s="31"/>
      <c r="I44" s="31"/>
      <c r="J44" s="2"/>
      <c r="K44" s="2"/>
      <c r="L44" s="2"/>
      <c r="M44" s="2"/>
      <c r="N44" s="2"/>
      <c r="O44" s="2"/>
    </row>
    <row r="45" spans="1:15" ht="12.75">
      <c r="A45" s="2"/>
      <c r="B45" s="28"/>
      <c r="C45" s="31"/>
      <c r="D45" s="31"/>
      <c r="E45" s="31"/>
      <c r="F45" s="31"/>
      <c r="G45" s="31"/>
      <c r="H45" s="31"/>
      <c r="I45" s="31"/>
      <c r="J45" s="2"/>
      <c r="K45" s="2"/>
      <c r="L45" s="2"/>
      <c r="M45" s="2"/>
      <c r="N45" s="2"/>
      <c r="O45" s="2"/>
    </row>
    <row r="46" spans="1:15" ht="12.75">
      <c r="A46" s="2"/>
      <c r="B46" s="28"/>
      <c r="C46" s="31"/>
      <c r="D46" s="31"/>
      <c r="E46" s="31"/>
      <c r="F46" s="31"/>
      <c r="G46" s="31"/>
      <c r="H46" s="31"/>
      <c r="I46" s="31"/>
      <c r="J46" s="2"/>
      <c r="K46" s="2"/>
      <c r="L46" s="2"/>
      <c r="M46" s="2"/>
      <c r="N46" s="2"/>
      <c r="O46" s="2"/>
    </row>
    <row r="47" spans="1:15" ht="12.75">
      <c r="A47" s="2"/>
      <c r="B47" s="28"/>
      <c r="C47" s="31"/>
      <c r="D47" s="31"/>
      <c r="E47" s="31"/>
      <c r="F47" s="31"/>
      <c r="G47" s="31"/>
      <c r="H47" s="31"/>
      <c r="I47" s="31"/>
      <c r="J47" s="2"/>
      <c r="K47" s="2"/>
      <c r="L47" s="2"/>
      <c r="M47" s="2"/>
      <c r="N47" s="2"/>
      <c r="O47" s="2"/>
    </row>
    <row r="48" spans="1:15" ht="12.75">
      <c r="A48" s="2"/>
      <c r="B48" s="28"/>
      <c r="C48" s="31"/>
      <c r="D48" s="31"/>
      <c r="E48" s="31"/>
      <c r="F48" s="31"/>
      <c r="G48" s="31"/>
      <c r="H48" s="31"/>
      <c r="I48" s="31"/>
      <c r="J48" s="2"/>
      <c r="K48" s="2"/>
      <c r="L48" s="2"/>
      <c r="M48" s="2"/>
      <c r="N48" s="2"/>
      <c r="O48" s="2"/>
    </row>
    <row r="49" spans="1:15" ht="12.75">
      <c r="A49" s="2"/>
      <c r="B49" s="28"/>
      <c r="C49" s="31"/>
      <c r="D49" s="31"/>
      <c r="E49" s="31"/>
      <c r="F49" s="31"/>
      <c r="G49" s="31"/>
      <c r="H49" s="31"/>
      <c r="I49" s="31"/>
      <c r="J49" s="2"/>
      <c r="K49" s="2"/>
      <c r="L49" s="2"/>
      <c r="M49" s="2"/>
      <c r="N49" s="2"/>
      <c r="O49" s="2"/>
    </row>
    <row r="50" spans="1:15" ht="12.75">
      <c r="A50" s="2"/>
      <c r="B50" s="28"/>
      <c r="C50" s="31"/>
      <c r="D50" s="31"/>
      <c r="E50" s="31"/>
      <c r="F50" s="31"/>
      <c r="G50" s="31"/>
      <c r="H50" s="31"/>
      <c r="I50" s="31"/>
      <c r="J50" s="2"/>
      <c r="K50" s="2"/>
      <c r="L50" s="2"/>
      <c r="M50" s="2"/>
      <c r="N50" s="2"/>
      <c r="O50" s="2"/>
    </row>
    <row r="51" spans="1:15" ht="12.75">
      <c r="A51" s="2"/>
      <c r="B51" s="28"/>
      <c r="C51" s="31"/>
      <c r="D51" s="31"/>
      <c r="E51" s="31"/>
      <c r="F51" s="31"/>
      <c r="G51" s="31"/>
      <c r="H51" s="31"/>
      <c r="I51" s="31"/>
      <c r="J51" s="2"/>
      <c r="K51" s="2"/>
      <c r="L51" s="2"/>
      <c r="M51" s="2"/>
      <c r="N51" s="2"/>
      <c r="O51" s="2"/>
    </row>
    <row r="52" spans="1:15" ht="12.75">
      <c r="A52" s="2"/>
      <c r="B52" s="28"/>
      <c r="C52" s="31"/>
      <c r="D52" s="31"/>
      <c r="E52" s="31"/>
      <c r="F52" s="31"/>
      <c r="G52" s="31"/>
      <c r="H52" s="31"/>
      <c r="I52" s="31"/>
      <c r="J52" s="2"/>
      <c r="K52" s="2"/>
      <c r="L52" s="2"/>
      <c r="M52" s="2"/>
      <c r="N52" s="2"/>
      <c r="O52" s="2"/>
    </row>
    <row r="53" spans="1:15" ht="12.75">
      <c r="A53" s="2"/>
      <c r="B53" s="28"/>
      <c r="C53" s="31"/>
      <c r="D53" s="31"/>
      <c r="E53" s="31"/>
      <c r="F53" s="31"/>
      <c r="G53" s="31"/>
      <c r="H53" s="31"/>
      <c r="I53" s="31"/>
      <c r="J53" s="2"/>
      <c r="K53" s="2"/>
      <c r="L53" s="2"/>
      <c r="M53" s="2"/>
      <c r="N53" s="2"/>
      <c r="O53" s="2"/>
    </row>
    <row r="54" spans="1:15" ht="12.75">
      <c r="A54" s="2"/>
      <c r="B54" s="28"/>
      <c r="C54" s="31"/>
      <c r="D54" s="31"/>
      <c r="E54" s="31"/>
      <c r="F54" s="31"/>
      <c r="G54" s="31"/>
      <c r="H54" s="31"/>
      <c r="I54" s="31"/>
      <c r="J54" s="2"/>
      <c r="K54" s="2"/>
      <c r="L54" s="2"/>
      <c r="M54" s="2"/>
      <c r="N54" s="2"/>
      <c r="O54" s="2"/>
    </row>
    <row r="55" spans="1:15" ht="12.75">
      <c r="A55" s="2"/>
      <c r="B55" s="28"/>
      <c r="C55" s="31"/>
      <c r="D55" s="31"/>
      <c r="E55" s="31"/>
      <c r="F55" s="31"/>
      <c r="G55" s="31"/>
      <c r="H55" s="31"/>
      <c r="I55" s="31"/>
      <c r="J55" s="2"/>
      <c r="K55" s="2"/>
      <c r="L55" s="2"/>
      <c r="M55" s="2"/>
      <c r="N55" s="2"/>
      <c r="O55" s="2"/>
    </row>
    <row r="56" spans="1:15" ht="12.75">
      <c r="A56" s="2"/>
      <c r="B56" s="28"/>
      <c r="C56" s="31"/>
      <c r="D56" s="31"/>
      <c r="E56" s="31"/>
      <c r="F56" s="31"/>
      <c r="G56" s="31"/>
      <c r="H56" s="31"/>
      <c r="I56" s="31"/>
      <c r="J56" s="2"/>
      <c r="K56" s="2"/>
      <c r="L56" s="2"/>
      <c r="M56" s="2"/>
      <c r="N56" s="2"/>
      <c r="O56" s="2"/>
    </row>
    <row r="57" spans="1:15" ht="12.75">
      <c r="A57" s="2"/>
      <c r="B57" s="28"/>
      <c r="C57" s="31"/>
      <c r="D57" s="31"/>
      <c r="E57" s="31"/>
      <c r="F57" s="31"/>
      <c r="G57" s="31"/>
      <c r="H57" s="31"/>
      <c r="I57" s="31"/>
      <c r="J57" s="2"/>
      <c r="K57" s="2"/>
      <c r="L57" s="2"/>
      <c r="M57" s="2"/>
      <c r="N57" s="2"/>
      <c r="O57" s="2"/>
    </row>
    <row r="58" spans="1:15" ht="12.75">
      <c r="A58" s="2"/>
      <c r="B58" s="28"/>
      <c r="C58" s="31"/>
      <c r="D58" s="31"/>
      <c r="E58" s="31"/>
      <c r="F58" s="31"/>
      <c r="G58" s="31"/>
      <c r="H58" s="31"/>
      <c r="I58" s="31"/>
      <c r="J58" s="2"/>
      <c r="K58" s="2"/>
      <c r="L58" s="2"/>
      <c r="M58" s="2"/>
      <c r="N58" s="2"/>
      <c r="O58" s="2"/>
    </row>
    <row r="59" spans="1:15" ht="12.75">
      <c r="A59" s="2"/>
      <c r="B59" s="28"/>
      <c r="C59" s="31"/>
      <c r="D59" s="31"/>
      <c r="E59" s="31"/>
      <c r="F59" s="31"/>
      <c r="G59" s="31"/>
      <c r="H59" s="31"/>
      <c r="I59" s="31"/>
      <c r="J59" s="2"/>
      <c r="K59" s="2"/>
      <c r="L59" s="2"/>
      <c r="M59" s="2"/>
      <c r="N59" s="2"/>
      <c r="O59" s="2"/>
    </row>
    <row r="60" spans="1:15" ht="12.75">
      <c r="A60" s="2"/>
      <c r="B60" s="28"/>
      <c r="C60" s="31"/>
      <c r="D60" s="31"/>
      <c r="E60" s="31"/>
      <c r="F60" s="31"/>
      <c r="G60" s="31"/>
      <c r="H60" s="31"/>
      <c r="I60" s="31"/>
      <c r="J60" s="2"/>
      <c r="K60" s="2"/>
      <c r="L60" s="2"/>
      <c r="M60" s="2"/>
      <c r="N60" s="2"/>
      <c r="O60" s="2"/>
    </row>
    <row r="61" spans="1:15" ht="12.75">
      <c r="A61" s="2"/>
      <c r="B61" s="28"/>
      <c r="C61" s="31"/>
      <c r="D61" s="31"/>
      <c r="E61" s="31"/>
      <c r="F61" s="31"/>
      <c r="G61" s="31"/>
      <c r="H61" s="31"/>
      <c r="I61" s="31"/>
      <c r="J61" s="2"/>
      <c r="K61" s="2"/>
      <c r="L61" s="2"/>
      <c r="M61" s="2"/>
      <c r="N61" s="2"/>
      <c r="O61" s="2"/>
    </row>
    <row r="62" spans="1:15" ht="12.75">
      <c r="A62" s="2"/>
      <c r="B62" s="28"/>
      <c r="C62" s="31"/>
      <c r="D62" s="31"/>
      <c r="E62" s="31"/>
      <c r="F62" s="31"/>
      <c r="G62" s="31"/>
      <c r="H62" s="31"/>
      <c r="I62" s="31"/>
      <c r="J62" s="2"/>
      <c r="K62" s="2"/>
      <c r="L62" s="2"/>
      <c r="M62" s="2"/>
      <c r="N62" s="2"/>
      <c r="O62" s="2"/>
    </row>
    <row r="63" spans="1:15" ht="12.75">
      <c r="A63" s="2"/>
      <c r="B63" s="28"/>
      <c r="C63" s="31"/>
      <c r="D63" s="31"/>
      <c r="E63" s="31"/>
      <c r="F63" s="31"/>
      <c r="G63" s="31"/>
      <c r="H63" s="31"/>
      <c r="I63" s="31"/>
      <c r="J63" s="2"/>
      <c r="K63" s="2"/>
      <c r="L63" s="2"/>
      <c r="M63" s="2"/>
      <c r="N63" s="2"/>
      <c r="O63" s="2"/>
    </row>
    <row r="64" spans="1:15" ht="12.75">
      <c r="A64" s="2"/>
      <c r="B64" s="28"/>
      <c r="C64" s="31"/>
      <c r="D64" s="31"/>
      <c r="E64" s="31"/>
      <c r="F64" s="31"/>
      <c r="G64" s="31"/>
      <c r="H64" s="31"/>
      <c r="I64" s="31"/>
      <c r="J64" s="2"/>
      <c r="K64" s="2"/>
      <c r="L64" s="2"/>
      <c r="M64" s="2"/>
      <c r="N64" s="2"/>
      <c r="O64" s="2"/>
    </row>
    <row r="65" spans="1:15" ht="12.75">
      <c r="A65" s="2"/>
      <c r="B65" s="28"/>
      <c r="C65" s="31"/>
      <c r="D65" s="31"/>
      <c r="E65" s="31"/>
      <c r="F65" s="31"/>
      <c r="G65" s="31"/>
      <c r="H65" s="31"/>
      <c r="I65" s="31"/>
      <c r="J65" s="2"/>
      <c r="K65" s="2"/>
      <c r="L65" s="2"/>
      <c r="M65" s="2"/>
      <c r="N65" s="2"/>
      <c r="O65" s="2"/>
    </row>
    <row r="66" spans="1:15" ht="12.75">
      <c r="A66" s="2"/>
      <c r="B66" s="28"/>
      <c r="C66" s="31"/>
      <c r="D66" s="31"/>
      <c r="E66" s="31"/>
      <c r="F66" s="31"/>
      <c r="G66" s="31"/>
      <c r="H66" s="31"/>
      <c r="I66" s="31"/>
      <c r="J66" s="2"/>
      <c r="K66" s="2"/>
      <c r="L66" s="2"/>
      <c r="M66" s="2"/>
      <c r="N66" s="2"/>
      <c r="O66" s="2"/>
    </row>
    <row r="67" spans="1:15" ht="12.75">
      <c r="A67" s="2"/>
      <c r="B67" s="28"/>
      <c r="C67" s="31"/>
      <c r="D67" s="31"/>
      <c r="E67" s="31"/>
      <c r="F67" s="31"/>
      <c r="G67" s="31"/>
      <c r="H67" s="31"/>
      <c r="I67" s="31"/>
      <c r="J67" s="2"/>
      <c r="K67" s="2"/>
      <c r="L67" s="2"/>
      <c r="M67" s="2"/>
      <c r="N67" s="2"/>
      <c r="O67" s="2"/>
    </row>
    <row r="68" spans="1:15" ht="12.75">
      <c r="A68" s="2"/>
      <c r="B68" s="28"/>
      <c r="C68" s="31"/>
      <c r="D68" s="31"/>
      <c r="E68" s="31"/>
      <c r="F68" s="31"/>
      <c r="G68" s="31"/>
      <c r="H68" s="31"/>
      <c r="I68" s="31"/>
      <c r="J68" s="2"/>
      <c r="K68" s="2"/>
      <c r="L68" s="2"/>
      <c r="M68" s="2"/>
      <c r="N68" s="2"/>
      <c r="O68" s="2"/>
    </row>
    <row r="69" spans="1:15" ht="12.75">
      <c r="A69" s="2"/>
      <c r="B69" s="28"/>
      <c r="C69" s="31"/>
      <c r="D69" s="31"/>
      <c r="E69" s="31"/>
      <c r="F69" s="31"/>
      <c r="G69" s="31"/>
      <c r="H69" s="31"/>
      <c r="I69" s="31"/>
      <c r="J69" s="2"/>
      <c r="K69" s="2"/>
      <c r="L69" s="2"/>
      <c r="M69" s="2"/>
      <c r="N69" s="2"/>
      <c r="O69" s="2"/>
    </row>
    <row r="70" spans="1:15" ht="12.75">
      <c r="A70" s="2"/>
      <c r="B70" s="28"/>
      <c r="C70" s="31"/>
      <c r="D70" s="31"/>
      <c r="E70" s="31"/>
      <c r="F70" s="31"/>
      <c r="G70" s="31"/>
      <c r="H70" s="31"/>
      <c r="I70" s="31"/>
      <c r="J70" s="2"/>
      <c r="K70" s="2"/>
      <c r="L70" s="2"/>
      <c r="M70" s="2"/>
      <c r="N70" s="2"/>
      <c r="O70" s="2"/>
    </row>
    <row r="71" spans="1:15" ht="12.75">
      <c r="A71" s="2"/>
      <c r="B71" s="28"/>
      <c r="C71" s="31"/>
      <c r="D71" s="31"/>
      <c r="E71" s="31"/>
      <c r="F71" s="31"/>
      <c r="G71" s="31"/>
      <c r="H71" s="31"/>
      <c r="I71" s="31"/>
      <c r="J71" s="2"/>
      <c r="K71" s="2"/>
      <c r="L71" s="2"/>
      <c r="M71" s="2"/>
      <c r="N71" s="2"/>
      <c r="O71" s="2"/>
    </row>
    <row r="72" spans="1:15" ht="12.75">
      <c r="A72" s="2"/>
      <c r="B72" s="28"/>
      <c r="C72" s="31"/>
      <c r="D72" s="31"/>
      <c r="E72" s="31"/>
      <c r="F72" s="31"/>
      <c r="G72" s="31"/>
      <c r="H72" s="31"/>
      <c r="I72" s="31"/>
      <c r="J72" s="2"/>
      <c r="K72" s="2"/>
      <c r="L72" s="2"/>
      <c r="M72" s="2"/>
      <c r="N72" s="2"/>
      <c r="O72" s="2"/>
    </row>
    <row r="73" spans="1:15" ht="12.75">
      <c r="A73" s="2"/>
      <c r="B73" s="28"/>
      <c r="C73" s="31"/>
      <c r="D73" s="31"/>
      <c r="E73" s="31"/>
      <c r="F73" s="31"/>
      <c r="G73" s="31"/>
      <c r="H73" s="31"/>
      <c r="I73" s="31"/>
      <c r="J73" s="2"/>
      <c r="K73" s="2"/>
      <c r="L73" s="2"/>
      <c r="M73" s="2"/>
      <c r="N73" s="2"/>
      <c r="O73" s="2"/>
    </row>
    <row r="74" spans="1:15" ht="12.75">
      <c r="A74" s="2"/>
      <c r="B74" s="28"/>
      <c r="C74" s="31"/>
      <c r="D74" s="31"/>
      <c r="E74" s="31"/>
      <c r="F74" s="31"/>
      <c r="G74" s="31"/>
      <c r="H74" s="31"/>
      <c r="I74" s="31"/>
      <c r="J74" s="2"/>
      <c r="K74" s="2"/>
      <c r="L74" s="2"/>
      <c r="M74" s="2"/>
      <c r="N74" s="2"/>
      <c r="O74" s="2"/>
    </row>
    <row r="75" spans="1:15" ht="12.75">
      <c r="A75" s="2"/>
      <c r="B75" s="28"/>
      <c r="C75" s="31"/>
      <c r="D75" s="31"/>
      <c r="E75" s="31"/>
      <c r="F75" s="31"/>
      <c r="G75" s="31"/>
      <c r="H75" s="31"/>
      <c r="I75" s="31"/>
      <c r="J75" s="2"/>
      <c r="K75" s="2"/>
      <c r="L75" s="2"/>
      <c r="M75" s="2"/>
      <c r="N75" s="2"/>
      <c r="O75" s="2"/>
    </row>
    <row r="76" spans="1:15" ht="12.75">
      <c r="A76" s="2"/>
      <c r="B76" s="28"/>
      <c r="C76" s="31"/>
      <c r="D76" s="31"/>
      <c r="E76" s="31"/>
      <c r="F76" s="31"/>
      <c r="G76" s="31"/>
      <c r="H76" s="31"/>
      <c r="I76" s="31"/>
      <c r="J76" s="2"/>
      <c r="K76" s="2"/>
      <c r="L76" s="2"/>
      <c r="M76" s="2"/>
      <c r="N76" s="2"/>
      <c r="O76" s="2"/>
    </row>
    <row r="77" spans="1:15" ht="12.75">
      <c r="A77" s="2"/>
      <c r="B77" s="28"/>
      <c r="C77" s="31"/>
      <c r="D77" s="31"/>
      <c r="E77" s="31"/>
      <c r="F77" s="31"/>
      <c r="G77" s="31"/>
      <c r="H77" s="31"/>
      <c r="I77" s="31"/>
      <c r="J77" s="2"/>
      <c r="K77" s="2"/>
      <c r="L77" s="2"/>
      <c r="M77" s="2"/>
      <c r="N77" s="2"/>
      <c r="O77" s="2"/>
    </row>
    <row r="78" spans="1:15" ht="12.75">
      <c r="A78" s="2"/>
      <c r="B78" s="28"/>
      <c r="C78" s="31"/>
      <c r="D78" s="31"/>
      <c r="E78" s="31"/>
      <c r="F78" s="31"/>
      <c r="G78" s="31"/>
      <c r="H78" s="31"/>
      <c r="I78" s="31"/>
      <c r="J78" s="2"/>
      <c r="K78" s="2"/>
      <c r="L78" s="2"/>
      <c r="M78" s="2"/>
      <c r="N78" s="2"/>
      <c r="O78" s="2"/>
    </row>
    <row r="79" spans="1:15" ht="12.75">
      <c r="A79" s="2"/>
      <c r="B79" s="28"/>
      <c r="C79" s="31"/>
      <c r="D79" s="31"/>
      <c r="E79" s="31"/>
      <c r="F79" s="31"/>
      <c r="G79" s="31"/>
      <c r="H79" s="31"/>
      <c r="I79" s="31"/>
      <c r="J79" s="2"/>
      <c r="K79" s="2"/>
      <c r="L79" s="2"/>
      <c r="M79" s="2"/>
      <c r="N79" s="2"/>
      <c r="O79" s="2"/>
    </row>
    <row r="80" spans="1:15" ht="12.75">
      <c r="A80" s="2"/>
      <c r="B80" s="28"/>
      <c r="C80" s="31"/>
      <c r="D80" s="31"/>
      <c r="E80" s="31"/>
      <c r="F80" s="31"/>
      <c r="G80" s="31"/>
      <c r="H80" s="31"/>
      <c r="I80" s="31"/>
      <c r="J80" s="2"/>
      <c r="K80" s="2"/>
      <c r="L80" s="2"/>
      <c r="M80" s="2"/>
      <c r="N80" s="2"/>
      <c r="O80" s="2"/>
    </row>
    <row r="81" spans="1:15" ht="12.75">
      <c r="A81" s="2"/>
      <c r="B81" s="28"/>
      <c r="C81" s="31"/>
      <c r="D81" s="31"/>
      <c r="E81" s="31"/>
      <c r="F81" s="31"/>
      <c r="G81" s="31"/>
      <c r="H81" s="31"/>
      <c r="I81" s="31"/>
      <c r="J81" s="2"/>
      <c r="K81" s="2"/>
      <c r="L81" s="2"/>
      <c r="M81" s="2"/>
      <c r="N81" s="2"/>
      <c r="O81" s="2"/>
    </row>
    <row r="82" spans="1:15" ht="12.75">
      <c r="A82" s="2"/>
      <c r="B82" s="28"/>
      <c r="C82" s="31"/>
      <c r="D82" s="31"/>
      <c r="E82" s="31"/>
      <c r="F82" s="31"/>
      <c r="G82" s="31"/>
      <c r="H82" s="31"/>
      <c r="I82" s="31"/>
      <c r="J82" s="2"/>
      <c r="K82" s="2"/>
      <c r="L82" s="2"/>
      <c r="M82" s="2"/>
      <c r="N82" s="2"/>
      <c r="O82" s="2"/>
    </row>
    <row r="83" spans="1:15" ht="12.75">
      <c r="A83" s="2"/>
      <c r="B83" s="28"/>
      <c r="C83" s="31"/>
      <c r="D83" s="31"/>
      <c r="E83" s="31"/>
      <c r="F83" s="31"/>
      <c r="G83" s="31"/>
      <c r="H83" s="31"/>
      <c r="I83" s="31"/>
      <c r="J83" s="2"/>
      <c r="K83" s="2"/>
      <c r="L83" s="2"/>
      <c r="M83" s="2"/>
      <c r="N83" s="2"/>
      <c r="O83" s="2"/>
    </row>
    <row r="84" spans="1:15" ht="12.75">
      <c r="A84" s="2"/>
      <c r="B84" s="28"/>
      <c r="C84" s="31"/>
      <c r="D84" s="31"/>
      <c r="E84" s="31"/>
      <c r="F84" s="31"/>
      <c r="G84" s="31"/>
      <c r="H84" s="31"/>
      <c r="I84" s="31"/>
      <c r="J84" s="2"/>
      <c r="K84" s="2"/>
      <c r="L84" s="2"/>
      <c r="M84" s="2"/>
      <c r="N84" s="2"/>
      <c r="O84" s="2"/>
    </row>
    <row r="85" spans="1:15" ht="12.75">
      <c r="A85" s="2"/>
      <c r="B85" s="28"/>
      <c r="C85" s="31"/>
      <c r="D85" s="31"/>
      <c r="E85" s="31"/>
      <c r="F85" s="31"/>
      <c r="G85" s="31"/>
      <c r="H85" s="31"/>
      <c r="I85" s="31"/>
      <c r="J85" s="2"/>
      <c r="K85" s="2"/>
      <c r="L85" s="2"/>
      <c r="M85" s="2"/>
      <c r="N85" s="2"/>
      <c r="O85" s="2"/>
    </row>
    <row r="86" spans="1:15" ht="13.5" thickBot="1">
      <c r="A86" s="2"/>
      <c r="B86" s="29"/>
      <c r="C86" s="32"/>
      <c r="D86" s="32"/>
      <c r="E86" s="32"/>
      <c r="F86" s="32"/>
      <c r="G86" s="32"/>
      <c r="H86" s="32"/>
      <c r="I86" s="32"/>
      <c r="J86" s="2"/>
      <c r="K86" s="2"/>
      <c r="L86" s="2"/>
      <c r="M86" s="2"/>
      <c r="N86" s="2"/>
      <c r="O86" s="2"/>
    </row>
    <row r="87" spans="1:15" ht="12.75">
      <c r="A87" s="2"/>
      <c r="B87" s="2"/>
      <c r="C87" s="33"/>
      <c r="D87" s="33"/>
      <c r="E87" s="33"/>
      <c r="F87" s="33"/>
      <c r="G87" s="33"/>
      <c r="H87" s="33"/>
      <c r="I87" s="40"/>
      <c r="J87" s="2"/>
      <c r="K87" s="2"/>
      <c r="L87" s="2"/>
      <c r="M87" s="2"/>
      <c r="N87" s="2"/>
      <c r="O87" s="2"/>
    </row>
    <row r="88" spans="1:15" ht="12.75">
      <c r="A88" s="2"/>
      <c r="B88" s="2"/>
      <c r="C88" s="33"/>
      <c r="D88" s="33"/>
      <c r="E88" s="33"/>
      <c r="F88" s="33"/>
      <c r="G88" s="33"/>
      <c r="H88" s="33"/>
      <c r="I88" s="40"/>
      <c r="J88" s="2"/>
      <c r="K88" s="2"/>
      <c r="L88" s="2"/>
      <c r="M88" s="2"/>
      <c r="N88" s="2"/>
      <c r="O88" s="2"/>
    </row>
    <row r="89" spans="1:15" ht="12.75">
      <c r="A89" s="2"/>
      <c r="B89" s="2"/>
      <c r="C89" s="33"/>
      <c r="D89" s="33"/>
      <c r="E89" s="33"/>
      <c r="F89" s="33"/>
      <c r="G89" s="33"/>
      <c r="H89" s="33"/>
      <c r="I89" s="40"/>
      <c r="J89" s="2"/>
      <c r="K89" s="2"/>
      <c r="L89" s="2"/>
      <c r="M89" s="2"/>
      <c r="N89" s="2"/>
      <c r="O89" s="2"/>
    </row>
    <row r="90" spans="1:15" ht="12.75">
      <c r="A90" s="2"/>
      <c r="B90" s="2"/>
      <c r="C90" s="33"/>
      <c r="D90" s="33"/>
      <c r="E90" s="33"/>
      <c r="F90" s="33"/>
      <c r="G90" s="33"/>
      <c r="H90" s="33"/>
      <c r="I90" s="40"/>
      <c r="J90" s="2"/>
      <c r="K90" s="2"/>
      <c r="L90" s="2"/>
      <c r="M90" s="2"/>
      <c r="N90" s="2"/>
      <c r="O90" s="2"/>
    </row>
    <row r="91" spans="1:15" ht="12.75">
      <c r="A91" s="2"/>
      <c r="B91" s="2"/>
      <c r="C91" s="33"/>
      <c r="D91" s="33"/>
      <c r="E91" s="33"/>
      <c r="F91" s="33"/>
      <c r="G91" s="33"/>
      <c r="H91" s="33"/>
      <c r="I91" s="40"/>
      <c r="J91" s="2"/>
      <c r="K91" s="2"/>
      <c r="L91" s="2"/>
      <c r="M91" s="2"/>
      <c r="N91" s="2"/>
      <c r="O91" s="2"/>
    </row>
    <row r="92" spans="1:15" ht="12.75">
      <c r="A92" s="2"/>
      <c r="B92" s="2"/>
      <c r="C92" s="33"/>
      <c r="D92" s="33"/>
      <c r="E92" s="33"/>
      <c r="F92" s="33"/>
      <c r="G92" s="33"/>
      <c r="H92" s="33"/>
      <c r="I92" s="40"/>
      <c r="J92" s="2"/>
      <c r="K92" s="2"/>
      <c r="L92" s="2"/>
      <c r="M92" s="2"/>
      <c r="N92" s="2"/>
      <c r="O92" s="2"/>
    </row>
    <row r="93" spans="1:15" ht="12.75">
      <c r="A93" s="2"/>
      <c r="B93" s="2"/>
      <c r="C93" s="33"/>
      <c r="D93" s="33"/>
      <c r="E93" s="33"/>
      <c r="F93" s="33"/>
      <c r="G93" s="33"/>
      <c r="H93" s="33"/>
      <c r="I93" s="40"/>
      <c r="J93" s="2"/>
      <c r="K93" s="2"/>
      <c r="L93" s="2"/>
      <c r="M93" s="2"/>
      <c r="N93" s="2"/>
      <c r="O93" s="2"/>
    </row>
    <row r="94" spans="1:15" ht="12.75">
      <c r="A94" s="2"/>
      <c r="B94" s="2"/>
      <c r="C94" s="33"/>
      <c r="D94" s="33"/>
      <c r="E94" s="33"/>
      <c r="F94" s="33"/>
      <c r="G94" s="33"/>
      <c r="H94" s="33"/>
      <c r="I94" s="40"/>
      <c r="J94" s="2"/>
      <c r="K94" s="2"/>
      <c r="L94" s="2"/>
      <c r="M94" s="2"/>
      <c r="N94" s="2"/>
      <c r="O94" s="2"/>
    </row>
    <row r="95" spans="1:15" ht="12.75">
      <c r="A95" s="2"/>
      <c r="B95" s="2"/>
      <c r="C95" s="33"/>
      <c r="D95" s="33"/>
      <c r="E95" s="33"/>
      <c r="F95" s="33"/>
      <c r="G95" s="33"/>
      <c r="H95" s="33"/>
      <c r="I95" s="40"/>
      <c r="J95" s="2"/>
      <c r="K95" s="2"/>
      <c r="L95" s="2"/>
      <c r="M95" s="2"/>
      <c r="N95" s="2"/>
      <c r="O95" s="2"/>
    </row>
    <row r="96" spans="1:15" ht="12.75">
      <c r="A96" s="2"/>
      <c r="B96" s="2"/>
      <c r="C96" s="33"/>
      <c r="D96" s="33"/>
      <c r="E96" s="33"/>
      <c r="F96" s="33"/>
      <c r="G96" s="33"/>
      <c r="H96" s="33"/>
      <c r="I96" s="40"/>
      <c r="J96" s="2"/>
      <c r="K96" s="2"/>
      <c r="L96" s="2"/>
      <c r="M96" s="2"/>
      <c r="N96" s="2"/>
      <c r="O96" s="2"/>
    </row>
    <row r="97" spans="1:15" ht="12.75">
      <c r="A97" s="2"/>
      <c r="B97" s="2"/>
      <c r="C97" s="33"/>
      <c r="D97" s="33"/>
      <c r="E97" s="33"/>
      <c r="F97" s="33"/>
      <c r="G97" s="33"/>
      <c r="H97" s="33"/>
      <c r="I97" s="40"/>
      <c r="J97" s="2"/>
      <c r="K97" s="2"/>
      <c r="L97" s="2"/>
      <c r="M97" s="2"/>
      <c r="N97" s="2"/>
      <c r="O97" s="2"/>
    </row>
    <row r="98" spans="1:15" ht="12.75">
      <c r="A98" s="2"/>
      <c r="B98" s="2"/>
      <c r="C98" s="33"/>
      <c r="D98" s="33"/>
      <c r="E98" s="33"/>
      <c r="F98" s="33"/>
      <c r="G98" s="33"/>
      <c r="H98" s="33"/>
      <c r="I98" s="40"/>
      <c r="J98" s="2"/>
      <c r="K98" s="2"/>
      <c r="L98" s="2"/>
      <c r="M98" s="2"/>
      <c r="N98" s="2"/>
      <c r="O98" s="2"/>
    </row>
    <row r="99" spans="1:15" ht="12.75">
      <c r="A99" s="2"/>
      <c r="B99" s="2"/>
      <c r="C99" s="33"/>
      <c r="D99" s="33"/>
      <c r="E99" s="33"/>
      <c r="F99" s="33"/>
      <c r="G99" s="33"/>
      <c r="H99" s="33"/>
      <c r="I99" s="40"/>
      <c r="J99" s="2"/>
      <c r="K99" s="2"/>
      <c r="L99" s="2"/>
      <c r="M99" s="2"/>
      <c r="N99" s="2"/>
      <c r="O99" s="2"/>
    </row>
    <row r="100" spans="3:9" ht="12.75">
      <c r="C100" s="34"/>
      <c r="D100" s="34"/>
      <c r="E100" s="34"/>
      <c r="F100" s="34"/>
      <c r="G100" s="34"/>
      <c r="H100" s="34"/>
      <c r="I100" s="41"/>
    </row>
    <row r="101" spans="3:9" ht="12.75">
      <c r="C101" s="34"/>
      <c r="D101" s="34"/>
      <c r="E101" s="34"/>
      <c r="F101" s="34"/>
      <c r="G101" s="34"/>
      <c r="H101" s="34"/>
      <c r="I101" s="41"/>
    </row>
    <row r="102" spans="3:9" ht="12.75">
      <c r="C102" s="34"/>
      <c r="D102" s="34"/>
      <c r="E102" s="34"/>
      <c r="F102" s="34"/>
      <c r="G102" s="34"/>
      <c r="H102" s="34"/>
      <c r="I102" s="41"/>
    </row>
    <row r="103" spans="3:9" ht="12.75">
      <c r="C103" s="34"/>
      <c r="D103" s="34"/>
      <c r="E103" s="34"/>
      <c r="F103" s="34"/>
      <c r="G103" s="34"/>
      <c r="H103" s="34"/>
      <c r="I103" s="41"/>
    </row>
    <row r="104" spans="3:9" ht="12.75">
      <c r="C104" s="34"/>
      <c r="D104" s="34"/>
      <c r="E104" s="34"/>
      <c r="F104" s="34"/>
      <c r="G104" s="34"/>
      <c r="H104" s="34"/>
      <c r="I104" s="41"/>
    </row>
    <row r="105" spans="3:9" ht="12.75">
      <c r="C105" s="34"/>
      <c r="D105" s="34"/>
      <c r="E105" s="34"/>
      <c r="F105" s="34"/>
      <c r="G105" s="34"/>
      <c r="H105" s="34"/>
      <c r="I105" s="41"/>
    </row>
    <row r="106" spans="3:9" ht="12.75">
      <c r="C106" s="34"/>
      <c r="D106" s="34"/>
      <c r="E106" s="34"/>
      <c r="F106" s="34"/>
      <c r="G106" s="34"/>
      <c r="H106" s="34"/>
      <c r="I106" s="41"/>
    </row>
    <row r="107" spans="3:9" ht="12.75">
      <c r="C107" s="34"/>
      <c r="D107" s="34"/>
      <c r="E107" s="34"/>
      <c r="F107" s="34"/>
      <c r="G107" s="34"/>
      <c r="H107" s="34"/>
      <c r="I107" s="41"/>
    </row>
    <row r="108" spans="3:9" ht="12.75">
      <c r="C108" s="34"/>
      <c r="D108" s="34"/>
      <c r="E108" s="34"/>
      <c r="F108" s="34"/>
      <c r="G108" s="34"/>
      <c r="H108" s="34"/>
      <c r="I108" s="41"/>
    </row>
    <row r="109" spans="3:9" ht="12.75">
      <c r="C109" s="34"/>
      <c r="D109" s="34"/>
      <c r="E109" s="34"/>
      <c r="F109" s="34"/>
      <c r="G109" s="34"/>
      <c r="H109" s="34"/>
      <c r="I109" s="41"/>
    </row>
    <row r="110" spans="3:9" ht="12.75">
      <c r="C110" s="34"/>
      <c r="D110" s="34"/>
      <c r="E110" s="34"/>
      <c r="F110" s="34"/>
      <c r="G110" s="34"/>
      <c r="H110" s="34"/>
      <c r="I110" s="41"/>
    </row>
    <row r="111" spans="3:9" ht="12.75">
      <c r="C111" s="34"/>
      <c r="D111" s="34"/>
      <c r="E111" s="34"/>
      <c r="F111" s="34"/>
      <c r="G111" s="34"/>
      <c r="H111" s="34"/>
      <c r="I111" s="41"/>
    </row>
    <row r="112" spans="3:9" ht="12.75">
      <c r="C112" s="34"/>
      <c r="D112" s="34"/>
      <c r="E112" s="34"/>
      <c r="F112" s="34"/>
      <c r="G112" s="34"/>
      <c r="H112" s="34"/>
      <c r="I112" s="41"/>
    </row>
    <row r="113" spans="3:9" ht="12.75">
      <c r="C113" s="34"/>
      <c r="D113" s="34"/>
      <c r="E113" s="34"/>
      <c r="F113" s="34"/>
      <c r="G113" s="34"/>
      <c r="H113" s="34"/>
      <c r="I113" s="41"/>
    </row>
    <row r="114" spans="3:9" ht="12.75">
      <c r="C114" s="34"/>
      <c r="D114" s="34"/>
      <c r="E114" s="34"/>
      <c r="F114" s="34"/>
      <c r="G114" s="34"/>
      <c r="H114" s="34"/>
      <c r="I114" s="41"/>
    </row>
    <row r="115" spans="3:9" ht="12.75">
      <c r="C115" s="34"/>
      <c r="D115" s="34"/>
      <c r="E115" s="34"/>
      <c r="F115" s="34"/>
      <c r="G115" s="34"/>
      <c r="H115" s="34"/>
      <c r="I115" s="41"/>
    </row>
    <row r="116" spans="3:9" ht="12.75">
      <c r="C116" s="34"/>
      <c r="D116" s="34"/>
      <c r="E116" s="34"/>
      <c r="F116" s="34"/>
      <c r="G116" s="34"/>
      <c r="H116" s="34"/>
      <c r="I116" s="41"/>
    </row>
    <row r="117" spans="3:9" ht="12.75">
      <c r="C117" s="34"/>
      <c r="D117" s="34"/>
      <c r="E117" s="34"/>
      <c r="F117" s="34"/>
      <c r="G117" s="34"/>
      <c r="H117" s="34"/>
      <c r="I117" s="41"/>
    </row>
    <row r="118" spans="3:9" ht="12.75">
      <c r="C118" s="34"/>
      <c r="D118" s="34"/>
      <c r="E118" s="34"/>
      <c r="F118" s="34"/>
      <c r="G118" s="34"/>
      <c r="H118" s="34"/>
      <c r="I118" s="41"/>
    </row>
    <row r="119" spans="3:9" ht="12.75">
      <c r="C119" s="34"/>
      <c r="D119" s="34"/>
      <c r="E119" s="34"/>
      <c r="F119" s="34"/>
      <c r="G119" s="34"/>
      <c r="H119" s="34"/>
      <c r="I119" s="41"/>
    </row>
    <row r="120" spans="3:9" ht="12.75">
      <c r="C120" s="34"/>
      <c r="D120" s="34"/>
      <c r="E120" s="34"/>
      <c r="F120" s="34"/>
      <c r="G120" s="34"/>
      <c r="H120" s="34"/>
      <c r="I120" s="41"/>
    </row>
    <row r="121" spans="3:9" ht="12.75">
      <c r="C121" s="34"/>
      <c r="D121" s="34"/>
      <c r="E121" s="34"/>
      <c r="F121" s="34"/>
      <c r="G121" s="34"/>
      <c r="H121" s="34"/>
      <c r="I121" s="41"/>
    </row>
    <row r="122" spans="3:9" ht="12.75">
      <c r="C122" s="34"/>
      <c r="D122" s="34"/>
      <c r="E122" s="34"/>
      <c r="F122" s="34"/>
      <c r="G122" s="34"/>
      <c r="H122" s="34"/>
      <c r="I122" s="41"/>
    </row>
    <row r="123" spans="3:9" ht="12.75">
      <c r="C123" s="34"/>
      <c r="D123" s="34"/>
      <c r="E123" s="34"/>
      <c r="F123" s="34"/>
      <c r="G123" s="34"/>
      <c r="H123" s="34"/>
      <c r="I123" s="41"/>
    </row>
    <row r="124" spans="3:9" ht="12.75">
      <c r="C124" s="34"/>
      <c r="D124" s="34"/>
      <c r="E124" s="34"/>
      <c r="F124" s="34"/>
      <c r="G124" s="34"/>
      <c r="H124" s="34"/>
      <c r="I124" s="41"/>
    </row>
    <row r="125" spans="3:9" ht="12.75">
      <c r="C125" s="34"/>
      <c r="D125" s="34"/>
      <c r="E125" s="34"/>
      <c r="F125" s="34"/>
      <c r="G125" s="34"/>
      <c r="H125" s="34"/>
      <c r="I125" s="41"/>
    </row>
    <row r="126" spans="3:9" ht="12.75">
      <c r="C126" s="34"/>
      <c r="D126" s="34"/>
      <c r="E126" s="34"/>
      <c r="F126" s="34"/>
      <c r="G126" s="34"/>
      <c r="H126" s="34"/>
      <c r="I126" s="41"/>
    </row>
    <row r="127" spans="3:9" ht="12.75">
      <c r="C127" s="34"/>
      <c r="D127" s="34"/>
      <c r="E127" s="34"/>
      <c r="F127" s="34"/>
      <c r="G127" s="34"/>
      <c r="H127" s="34"/>
      <c r="I127" s="41"/>
    </row>
    <row r="128" spans="3:9" ht="12.75">
      <c r="C128" s="34"/>
      <c r="D128" s="34"/>
      <c r="E128" s="34"/>
      <c r="F128" s="34"/>
      <c r="G128" s="34"/>
      <c r="H128" s="34"/>
      <c r="I128" s="41"/>
    </row>
    <row r="129" spans="3:9" ht="12.75">
      <c r="C129" s="34"/>
      <c r="D129" s="34"/>
      <c r="E129" s="34"/>
      <c r="F129" s="34"/>
      <c r="G129" s="34"/>
      <c r="H129" s="34"/>
      <c r="I129" s="41"/>
    </row>
    <row r="130" spans="3:9" ht="12.75">
      <c r="C130" s="34"/>
      <c r="D130" s="34"/>
      <c r="E130" s="34"/>
      <c r="F130" s="34"/>
      <c r="G130" s="34"/>
      <c r="H130" s="34"/>
      <c r="I130" s="41"/>
    </row>
    <row r="131" spans="3:9" ht="12.75">
      <c r="C131" s="34"/>
      <c r="D131" s="34"/>
      <c r="E131" s="34"/>
      <c r="F131" s="34"/>
      <c r="G131" s="34"/>
      <c r="H131" s="34"/>
      <c r="I131" s="41"/>
    </row>
    <row r="132" spans="3:9" ht="12.75">
      <c r="C132" s="34"/>
      <c r="D132" s="34"/>
      <c r="E132" s="34"/>
      <c r="F132" s="34"/>
      <c r="G132" s="34"/>
      <c r="H132" s="34"/>
      <c r="I132" s="41"/>
    </row>
    <row r="133" spans="3:9" ht="12.75">
      <c r="C133" s="34"/>
      <c r="D133" s="34"/>
      <c r="E133" s="34"/>
      <c r="F133" s="34"/>
      <c r="G133" s="34"/>
      <c r="H133" s="34"/>
      <c r="I133" s="41"/>
    </row>
    <row r="134" spans="3:9" ht="12.75">
      <c r="C134" s="34"/>
      <c r="D134" s="34"/>
      <c r="E134" s="34"/>
      <c r="F134" s="34"/>
      <c r="G134" s="34"/>
      <c r="H134" s="34"/>
      <c r="I134" s="41"/>
    </row>
    <row r="135" spans="3:9" ht="12.75">
      <c r="C135" s="34"/>
      <c r="D135" s="34"/>
      <c r="E135" s="34"/>
      <c r="F135" s="34"/>
      <c r="G135" s="34"/>
      <c r="H135" s="34"/>
      <c r="I135" s="41"/>
    </row>
    <row r="136" spans="3:9" ht="12.75">
      <c r="C136" s="34"/>
      <c r="D136" s="34"/>
      <c r="E136" s="34"/>
      <c r="F136" s="34"/>
      <c r="G136" s="34"/>
      <c r="H136" s="34"/>
      <c r="I136" s="41"/>
    </row>
    <row r="137" spans="3:9" ht="12.75">
      <c r="C137" s="34"/>
      <c r="D137" s="34"/>
      <c r="E137" s="34"/>
      <c r="F137" s="34"/>
      <c r="G137" s="34"/>
      <c r="H137" s="34"/>
      <c r="I137" s="41"/>
    </row>
    <row r="138" spans="3:9" ht="12.75">
      <c r="C138" s="34"/>
      <c r="D138" s="34"/>
      <c r="E138" s="34"/>
      <c r="F138" s="34"/>
      <c r="G138" s="34"/>
      <c r="H138" s="34"/>
      <c r="I138" s="41"/>
    </row>
    <row r="139" spans="3:9" ht="12.75">
      <c r="C139" s="34"/>
      <c r="D139" s="34"/>
      <c r="E139" s="34"/>
      <c r="F139" s="34"/>
      <c r="G139" s="34"/>
      <c r="H139" s="34"/>
      <c r="I139" s="41"/>
    </row>
    <row r="140" spans="3:9" ht="12.75">
      <c r="C140" s="34"/>
      <c r="D140" s="34"/>
      <c r="E140" s="34"/>
      <c r="F140" s="34"/>
      <c r="G140" s="34"/>
      <c r="H140" s="34"/>
      <c r="I140" s="41"/>
    </row>
    <row r="141" spans="3:9" ht="12.75">
      <c r="C141" s="34"/>
      <c r="D141" s="34"/>
      <c r="E141" s="34"/>
      <c r="F141" s="34"/>
      <c r="G141" s="34"/>
      <c r="H141" s="34"/>
      <c r="I141" s="41"/>
    </row>
    <row r="142" spans="3:9" ht="12.75">
      <c r="C142" s="34"/>
      <c r="D142" s="34"/>
      <c r="E142" s="34"/>
      <c r="F142" s="34"/>
      <c r="G142" s="34"/>
      <c r="H142" s="34"/>
      <c r="I142" s="41"/>
    </row>
    <row r="143" spans="3:9" ht="12.75">
      <c r="C143" s="34"/>
      <c r="D143" s="34"/>
      <c r="E143" s="34"/>
      <c r="F143" s="34"/>
      <c r="G143" s="34"/>
      <c r="H143" s="34"/>
      <c r="I143" s="41"/>
    </row>
    <row r="144" spans="3:9" ht="12.75">
      <c r="C144" s="34"/>
      <c r="D144" s="34"/>
      <c r="E144" s="34"/>
      <c r="F144" s="34"/>
      <c r="G144" s="34"/>
      <c r="H144" s="34"/>
      <c r="I144" s="41"/>
    </row>
    <row r="145" spans="3:9" ht="12.75">
      <c r="C145" s="34"/>
      <c r="D145" s="34"/>
      <c r="E145" s="34"/>
      <c r="F145" s="34"/>
      <c r="G145" s="34"/>
      <c r="H145" s="34"/>
      <c r="I145" s="41"/>
    </row>
    <row r="146" spans="3:9" ht="12.75">
      <c r="C146" s="34"/>
      <c r="D146" s="34"/>
      <c r="E146" s="34"/>
      <c r="F146" s="34"/>
      <c r="G146" s="34"/>
      <c r="H146" s="34"/>
      <c r="I146" s="41"/>
    </row>
    <row r="147" spans="3:9" ht="12.75">
      <c r="C147" s="34"/>
      <c r="D147" s="34"/>
      <c r="E147" s="34"/>
      <c r="F147" s="34"/>
      <c r="G147" s="34"/>
      <c r="H147" s="34"/>
      <c r="I147" s="41"/>
    </row>
    <row r="148" spans="3:9" ht="12.75">
      <c r="C148" s="34"/>
      <c r="D148" s="34"/>
      <c r="E148" s="34"/>
      <c r="F148" s="34"/>
      <c r="G148" s="34"/>
      <c r="H148" s="34"/>
      <c r="I148" s="41"/>
    </row>
    <row r="149" spans="3:9" ht="12.75">
      <c r="C149" s="34"/>
      <c r="D149" s="34"/>
      <c r="E149" s="34"/>
      <c r="F149" s="34"/>
      <c r="G149" s="34"/>
      <c r="H149" s="34"/>
      <c r="I149" s="41"/>
    </row>
    <row r="150" spans="3:9" ht="12.75">
      <c r="C150" s="34"/>
      <c r="D150" s="34"/>
      <c r="E150" s="34"/>
      <c r="F150" s="34"/>
      <c r="G150" s="34"/>
      <c r="H150" s="34"/>
      <c r="I150" s="41"/>
    </row>
    <row r="151" spans="3:9" ht="12.75">
      <c r="C151" s="34"/>
      <c r="D151" s="34"/>
      <c r="E151" s="34"/>
      <c r="F151" s="34"/>
      <c r="G151" s="34"/>
      <c r="H151" s="34"/>
      <c r="I151" s="41"/>
    </row>
    <row r="152" spans="3:9" ht="12.75">
      <c r="C152" s="34"/>
      <c r="D152" s="34"/>
      <c r="E152" s="34"/>
      <c r="F152" s="34"/>
      <c r="G152" s="34"/>
      <c r="H152" s="34"/>
      <c r="I152" s="41"/>
    </row>
    <row r="153" spans="3:9" ht="12.75">
      <c r="C153" s="34"/>
      <c r="D153" s="34"/>
      <c r="E153" s="34"/>
      <c r="F153" s="34"/>
      <c r="G153" s="34"/>
      <c r="H153" s="34"/>
      <c r="I153" s="41"/>
    </row>
    <row r="154" spans="3:9" ht="12.75">
      <c r="C154" s="34"/>
      <c r="D154" s="34"/>
      <c r="E154" s="34"/>
      <c r="F154" s="34"/>
      <c r="G154" s="34"/>
      <c r="H154" s="34"/>
      <c r="I154" s="41"/>
    </row>
    <row r="155" spans="3:9" ht="12.75">
      <c r="C155" s="34"/>
      <c r="D155" s="34"/>
      <c r="E155" s="34"/>
      <c r="F155" s="34"/>
      <c r="G155" s="34"/>
      <c r="H155" s="34"/>
      <c r="I155" s="41"/>
    </row>
    <row r="156" spans="3:9" ht="12.75">
      <c r="C156" s="34"/>
      <c r="D156" s="34"/>
      <c r="E156" s="34"/>
      <c r="F156" s="34"/>
      <c r="G156" s="34"/>
      <c r="H156" s="34"/>
      <c r="I156" s="41"/>
    </row>
    <row r="157" spans="3:9" ht="12.75">
      <c r="C157" s="34"/>
      <c r="D157" s="34"/>
      <c r="E157" s="34"/>
      <c r="F157" s="34"/>
      <c r="G157" s="34"/>
      <c r="H157" s="34"/>
      <c r="I157" s="41"/>
    </row>
    <row r="158" spans="3:9" ht="12.75">
      <c r="C158" s="34"/>
      <c r="D158" s="34"/>
      <c r="E158" s="34"/>
      <c r="F158" s="34"/>
      <c r="G158" s="34"/>
      <c r="H158" s="34"/>
      <c r="I158" s="41"/>
    </row>
    <row r="159" spans="3:9" ht="12.75">
      <c r="C159" s="34"/>
      <c r="D159" s="34"/>
      <c r="E159" s="34"/>
      <c r="F159" s="34"/>
      <c r="G159" s="34"/>
      <c r="H159" s="34"/>
      <c r="I159" s="41"/>
    </row>
    <row r="160" spans="3:9" ht="12.75">
      <c r="C160" s="34"/>
      <c r="D160" s="34"/>
      <c r="E160" s="34"/>
      <c r="F160" s="34"/>
      <c r="G160" s="34"/>
      <c r="H160" s="34"/>
      <c r="I160" s="41"/>
    </row>
    <row r="161" spans="3:9" ht="12.75">
      <c r="C161" s="34"/>
      <c r="D161" s="34"/>
      <c r="E161" s="34"/>
      <c r="F161" s="34"/>
      <c r="G161" s="34"/>
      <c r="H161" s="34"/>
      <c r="I161" s="41"/>
    </row>
    <row r="162" spans="3:9" ht="12.75">
      <c r="C162" s="34"/>
      <c r="D162" s="34"/>
      <c r="E162" s="34"/>
      <c r="F162" s="34"/>
      <c r="G162" s="34"/>
      <c r="H162" s="34"/>
      <c r="I162" s="41"/>
    </row>
    <row r="163" spans="3:9" ht="12.75">
      <c r="C163" s="34"/>
      <c r="D163" s="34"/>
      <c r="E163" s="34"/>
      <c r="F163" s="34"/>
      <c r="G163" s="34"/>
      <c r="H163" s="34"/>
      <c r="I163" s="41"/>
    </row>
    <row r="164" spans="3:9" ht="12.75">
      <c r="C164" s="34"/>
      <c r="D164" s="34"/>
      <c r="E164" s="34"/>
      <c r="F164" s="34"/>
      <c r="G164" s="34"/>
      <c r="H164" s="34"/>
      <c r="I164" s="41"/>
    </row>
    <row r="165" spans="3:9" ht="12.75">
      <c r="C165" s="34"/>
      <c r="D165" s="34"/>
      <c r="E165" s="34"/>
      <c r="F165" s="34"/>
      <c r="G165" s="34"/>
      <c r="H165" s="34"/>
      <c r="I165" s="41"/>
    </row>
    <row r="166" spans="3:9" ht="12.75">
      <c r="C166" s="34"/>
      <c r="D166" s="34"/>
      <c r="E166" s="34"/>
      <c r="F166" s="34"/>
      <c r="G166" s="34"/>
      <c r="H166" s="34"/>
      <c r="I166" s="41"/>
    </row>
    <row r="167" spans="3:9" ht="12.75">
      <c r="C167" s="34"/>
      <c r="D167" s="34"/>
      <c r="E167" s="34"/>
      <c r="F167" s="34"/>
      <c r="G167" s="34"/>
      <c r="H167" s="34"/>
      <c r="I167" s="41"/>
    </row>
    <row r="168" spans="3:9" ht="12.75">
      <c r="C168" s="34"/>
      <c r="D168" s="34"/>
      <c r="E168" s="34"/>
      <c r="F168" s="34"/>
      <c r="G168" s="34"/>
      <c r="H168" s="34"/>
      <c r="I168" s="41"/>
    </row>
    <row r="169" spans="3:9" ht="12.75">
      <c r="C169" s="34"/>
      <c r="D169" s="34"/>
      <c r="E169" s="34"/>
      <c r="F169" s="34"/>
      <c r="G169" s="34"/>
      <c r="H169" s="34"/>
      <c r="I169" s="41"/>
    </row>
    <row r="170" spans="3:9" ht="12.75">
      <c r="C170" s="34"/>
      <c r="D170" s="34"/>
      <c r="E170" s="34"/>
      <c r="F170" s="34"/>
      <c r="G170" s="34"/>
      <c r="H170" s="34"/>
      <c r="I170" s="41"/>
    </row>
    <row r="171" spans="3:9" ht="12.75">
      <c r="C171" s="34"/>
      <c r="D171" s="34"/>
      <c r="E171" s="34"/>
      <c r="F171" s="34"/>
      <c r="G171" s="34"/>
      <c r="H171" s="34"/>
      <c r="I171" s="41"/>
    </row>
    <row r="172" spans="3:9" ht="12.75">
      <c r="C172" s="34"/>
      <c r="D172" s="34"/>
      <c r="E172" s="34"/>
      <c r="F172" s="34"/>
      <c r="G172" s="34"/>
      <c r="H172" s="34"/>
      <c r="I172" s="41"/>
    </row>
    <row r="173" spans="3:9" ht="12.75">
      <c r="C173" s="34"/>
      <c r="D173" s="34"/>
      <c r="E173" s="34"/>
      <c r="F173" s="34"/>
      <c r="G173" s="34"/>
      <c r="H173" s="34"/>
      <c r="I173" s="41"/>
    </row>
    <row r="174" spans="3:9" ht="12.75">
      <c r="C174" s="34"/>
      <c r="D174" s="34"/>
      <c r="E174" s="34"/>
      <c r="F174" s="34"/>
      <c r="G174" s="34"/>
      <c r="H174" s="34"/>
      <c r="I174" s="41"/>
    </row>
    <row r="175" spans="3:9" ht="12.75">
      <c r="C175" s="34"/>
      <c r="D175" s="34"/>
      <c r="E175" s="34"/>
      <c r="F175" s="34"/>
      <c r="G175" s="34"/>
      <c r="H175" s="34"/>
      <c r="I175" s="41"/>
    </row>
    <row r="176" spans="3:9" ht="12.75">
      <c r="C176" s="34"/>
      <c r="D176" s="34"/>
      <c r="E176" s="34"/>
      <c r="F176" s="34"/>
      <c r="G176" s="34"/>
      <c r="H176" s="34"/>
      <c r="I176" s="41"/>
    </row>
    <row r="177" spans="3:9" ht="12.75">
      <c r="C177" s="34"/>
      <c r="D177" s="34"/>
      <c r="E177" s="34"/>
      <c r="F177" s="34"/>
      <c r="G177" s="34"/>
      <c r="H177" s="34"/>
      <c r="I177" s="41"/>
    </row>
    <row r="178" spans="3:9" ht="12.75">
      <c r="C178" s="34"/>
      <c r="D178" s="34"/>
      <c r="E178" s="34"/>
      <c r="F178" s="34"/>
      <c r="G178" s="34"/>
      <c r="H178" s="34"/>
      <c r="I178" s="41"/>
    </row>
    <row r="179" spans="3:9" ht="12.75">
      <c r="C179" s="34"/>
      <c r="D179" s="34"/>
      <c r="E179" s="34"/>
      <c r="F179" s="34"/>
      <c r="G179" s="34"/>
      <c r="H179" s="34"/>
      <c r="I179" s="41"/>
    </row>
    <row r="180" spans="3:9" ht="12.75">
      <c r="C180" s="34"/>
      <c r="D180" s="34"/>
      <c r="E180" s="34"/>
      <c r="F180" s="34"/>
      <c r="G180" s="34"/>
      <c r="H180" s="34"/>
      <c r="I180" s="41"/>
    </row>
    <row r="181" spans="3:9" ht="12.75">
      <c r="C181" s="34"/>
      <c r="D181" s="34"/>
      <c r="E181" s="34"/>
      <c r="F181" s="34"/>
      <c r="G181" s="34"/>
      <c r="H181" s="34"/>
      <c r="I181" s="41"/>
    </row>
    <row r="182" spans="3:9" ht="12.75">
      <c r="C182" s="34"/>
      <c r="D182" s="34"/>
      <c r="E182" s="34"/>
      <c r="F182" s="34"/>
      <c r="G182" s="34"/>
      <c r="H182" s="34"/>
      <c r="I182" s="41"/>
    </row>
    <row r="183" spans="3:9" ht="12.75">
      <c r="C183" s="34"/>
      <c r="D183" s="34"/>
      <c r="E183" s="34"/>
      <c r="F183" s="34"/>
      <c r="G183" s="34"/>
      <c r="H183" s="34"/>
      <c r="I183" s="41"/>
    </row>
    <row r="184" spans="3:9" ht="12.75">
      <c r="C184" s="34"/>
      <c r="D184" s="34"/>
      <c r="E184" s="34"/>
      <c r="F184" s="34"/>
      <c r="G184" s="34"/>
      <c r="H184" s="34"/>
      <c r="I184" s="41"/>
    </row>
    <row r="185" spans="3:9" ht="12.75">
      <c r="C185" s="34"/>
      <c r="D185" s="34"/>
      <c r="E185" s="34"/>
      <c r="F185" s="34"/>
      <c r="G185" s="34"/>
      <c r="H185" s="34"/>
      <c r="I185" s="41"/>
    </row>
    <row r="186" spans="3:9" ht="12.75">
      <c r="C186" s="34"/>
      <c r="D186" s="34"/>
      <c r="E186" s="34"/>
      <c r="F186" s="34"/>
      <c r="G186" s="34"/>
      <c r="H186" s="34"/>
      <c r="I186" s="41"/>
    </row>
    <row r="187" spans="3:9" ht="12.75">
      <c r="C187" s="34"/>
      <c r="D187" s="34"/>
      <c r="E187" s="34"/>
      <c r="F187" s="34"/>
      <c r="G187" s="34"/>
      <c r="H187" s="34"/>
      <c r="I187" s="41"/>
    </row>
    <row r="188" spans="3:9" ht="12.75">
      <c r="C188" s="34"/>
      <c r="D188" s="34"/>
      <c r="E188" s="34"/>
      <c r="F188" s="34"/>
      <c r="G188" s="34"/>
      <c r="H188" s="34"/>
      <c r="I188" s="41"/>
    </row>
    <row r="189" spans="3:9" ht="12.75">
      <c r="C189" s="34"/>
      <c r="D189" s="34"/>
      <c r="E189" s="34"/>
      <c r="F189" s="34"/>
      <c r="G189" s="34"/>
      <c r="H189" s="34"/>
      <c r="I189" s="41"/>
    </row>
    <row r="190" spans="3:9" ht="12.75">
      <c r="C190" s="34"/>
      <c r="D190" s="34"/>
      <c r="E190" s="34"/>
      <c r="F190" s="34"/>
      <c r="G190" s="34"/>
      <c r="H190" s="34"/>
      <c r="I190" s="41"/>
    </row>
    <row r="191" spans="3:9" ht="12.75">
      <c r="C191" s="34"/>
      <c r="D191" s="34"/>
      <c r="E191" s="34"/>
      <c r="F191" s="34"/>
      <c r="G191" s="34"/>
      <c r="H191" s="34"/>
      <c r="I191" s="41"/>
    </row>
    <row r="192" spans="3:9" ht="12.75">
      <c r="C192" s="34"/>
      <c r="D192" s="34"/>
      <c r="E192" s="34"/>
      <c r="F192" s="34"/>
      <c r="G192" s="34"/>
      <c r="H192" s="34"/>
      <c r="I192" s="41"/>
    </row>
    <row r="193" spans="3:9" ht="12.75">
      <c r="C193" s="34"/>
      <c r="D193" s="34"/>
      <c r="E193" s="34"/>
      <c r="F193" s="34"/>
      <c r="G193" s="34"/>
      <c r="H193" s="34"/>
      <c r="I193" s="41"/>
    </row>
    <row r="194" spans="3:9" ht="12.75">
      <c r="C194" s="34"/>
      <c r="D194" s="34"/>
      <c r="E194" s="34"/>
      <c r="F194" s="34"/>
      <c r="G194" s="34"/>
      <c r="H194" s="34"/>
      <c r="I194" s="41"/>
    </row>
    <row r="195" spans="3:9" ht="12.75">
      <c r="C195" s="34"/>
      <c r="D195" s="34"/>
      <c r="E195" s="34"/>
      <c r="F195" s="34"/>
      <c r="G195" s="34"/>
      <c r="H195" s="34"/>
      <c r="I195" s="41"/>
    </row>
    <row r="196" spans="3:9" ht="12.75">
      <c r="C196" s="34"/>
      <c r="D196" s="34"/>
      <c r="E196" s="34"/>
      <c r="F196" s="34"/>
      <c r="G196" s="34"/>
      <c r="H196" s="34"/>
      <c r="I196" s="41"/>
    </row>
    <row r="197" spans="3:9" ht="12.75">
      <c r="C197" s="34"/>
      <c r="D197" s="34"/>
      <c r="E197" s="34"/>
      <c r="F197" s="34"/>
      <c r="G197" s="34"/>
      <c r="H197" s="34"/>
      <c r="I197" s="41"/>
    </row>
    <row r="198" spans="3:9" ht="12.75">
      <c r="C198" s="34"/>
      <c r="D198" s="34"/>
      <c r="E198" s="34"/>
      <c r="F198" s="34"/>
      <c r="G198" s="34"/>
      <c r="H198" s="34"/>
      <c r="I198" s="41"/>
    </row>
    <row r="199" spans="3:9" ht="12.75">
      <c r="C199" s="34"/>
      <c r="D199" s="34"/>
      <c r="E199" s="34"/>
      <c r="F199" s="34"/>
      <c r="G199" s="34"/>
      <c r="H199" s="34"/>
      <c r="I199" s="41"/>
    </row>
    <row r="200" spans="3:9" ht="12.75">
      <c r="C200" s="34"/>
      <c r="D200" s="34"/>
      <c r="E200" s="34"/>
      <c r="F200" s="34"/>
      <c r="G200" s="34"/>
      <c r="H200" s="34"/>
      <c r="I200" s="41"/>
    </row>
    <row r="201" spans="3:9" ht="12.75">
      <c r="C201" s="34"/>
      <c r="D201" s="34"/>
      <c r="E201" s="34"/>
      <c r="F201" s="34"/>
      <c r="G201" s="34"/>
      <c r="H201" s="34"/>
      <c r="I201" s="41"/>
    </row>
    <row r="202" spans="3:9" ht="12.75">
      <c r="C202" s="34"/>
      <c r="D202" s="34"/>
      <c r="E202" s="34"/>
      <c r="F202" s="34"/>
      <c r="G202" s="34"/>
      <c r="H202" s="34"/>
      <c r="I202" s="41"/>
    </row>
    <row r="203" spans="3:9" ht="12.75">
      <c r="C203" s="34"/>
      <c r="D203" s="34"/>
      <c r="E203" s="34"/>
      <c r="F203" s="34"/>
      <c r="G203" s="34"/>
      <c r="H203" s="34"/>
      <c r="I203" s="41"/>
    </row>
    <row r="204" spans="3:9" ht="12.75">
      <c r="C204" s="34"/>
      <c r="D204" s="34"/>
      <c r="E204" s="34"/>
      <c r="F204" s="34"/>
      <c r="G204" s="34"/>
      <c r="H204" s="34"/>
      <c r="I204" s="41"/>
    </row>
    <row r="205" spans="3:9" ht="12.75">
      <c r="C205" s="34"/>
      <c r="D205" s="34"/>
      <c r="E205" s="34"/>
      <c r="F205" s="34"/>
      <c r="G205" s="34"/>
      <c r="H205" s="34"/>
      <c r="I205" s="41"/>
    </row>
    <row r="206" spans="3:9" ht="12.75">
      <c r="C206" s="34"/>
      <c r="D206" s="34"/>
      <c r="E206" s="34"/>
      <c r="F206" s="34"/>
      <c r="G206" s="34"/>
      <c r="H206" s="34"/>
      <c r="I206" s="41"/>
    </row>
    <row r="207" spans="3:9" ht="12.75">
      <c r="C207" s="34"/>
      <c r="D207" s="34"/>
      <c r="E207" s="34"/>
      <c r="F207" s="34"/>
      <c r="G207" s="34"/>
      <c r="H207" s="34"/>
      <c r="I207" s="41"/>
    </row>
    <row r="208" spans="3:9" ht="12.75">
      <c r="C208" s="34"/>
      <c r="D208" s="34"/>
      <c r="E208" s="34"/>
      <c r="F208" s="34"/>
      <c r="G208" s="34"/>
      <c r="H208" s="34"/>
      <c r="I208" s="41"/>
    </row>
    <row r="209" spans="3:9" ht="12.75">
      <c r="C209" s="34"/>
      <c r="D209" s="34"/>
      <c r="E209" s="34"/>
      <c r="F209" s="34"/>
      <c r="G209" s="34"/>
      <c r="H209" s="34"/>
      <c r="I209" s="41"/>
    </row>
    <row r="210" spans="3:9" ht="12.75">
      <c r="C210" s="34"/>
      <c r="D210" s="34"/>
      <c r="E210" s="34"/>
      <c r="F210" s="34"/>
      <c r="G210" s="34"/>
      <c r="H210" s="34"/>
      <c r="I210" s="41"/>
    </row>
    <row r="211" spans="3:9" ht="12.75">
      <c r="C211" s="34"/>
      <c r="D211" s="34"/>
      <c r="E211" s="34"/>
      <c r="F211" s="34"/>
      <c r="G211" s="34"/>
      <c r="H211" s="34"/>
      <c r="I211" s="41"/>
    </row>
    <row r="212" spans="3:9" ht="12.75">
      <c r="C212" s="34"/>
      <c r="D212" s="34"/>
      <c r="E212" s="34"/>
      <c r="F212" s="34"/>
      <c r="G212" s="34"/>
      <c r="H212" s="34"/>
      <c r="I212" s="41"/>
    </row>
    <row r="213" spans="3:9" ht="12.75">
      <c r="C213" s="34"/>
      <c r="D213" s="34"/>
      <c r="E213" s="34"/>
      <c r="F213" s="34"/>
      <c r="G213" s="34"/>
      <c r="H213" s="34"/>
      <c r="I213" s="41"/>
    </row>
    <row r="214" spans="3:9" ht="12.75">
      <c r="C214" s="34"/>
      <c r="D214" s="34"/>
      <c r="E214" s="34"/>
      <c r="F214" s="34"/>
      <c r="G214" s="34"/>
      <c r="H214" s="34"/>
      <c r="I214" s="41"/>
    </row>
    <row r="215" spans="3:9" ht="12.75">
      <c r="C215" s="34"/>
      <c r="D215" s="34"/>
      <c r="E215" s="34"/>
      <c r="F215" s="34"/>
      <c r="G215" s="34"/>
      <c r="H215" s="34"/>
      <c r="I215" s="41"/>
    </row>
    <row r="216" spans="3:9" ht="12.75">
      <c r="C216" s="34"/>
      <c r="D216" s="34"/>
      <c r="E216" s="34"/>
      <c r="F216" s="34"/>
      <c r="G216" s="34"/>
      <c r="H216" s="34"/>
      <c r="I216" s="41"/>
    </row>
    <row r="217" spans="3:9" ht="12.75">
      <c r="C217" s="34"/>
      <c r="D217" s="34"/>
      <c r="E217" s="34"/>
      <c r="F217" s="34"/>
      <c r="G217" s="34"/>
      <c r="H217" s="34"/>
      <c r="I217" s="41"/>
    </row>
    <row r="218" spans="3:9" ht="12.75">
      <c r="C218" s="34"/>
      <c r="D218" s="34"/>
      <c r="E218" s="34"/>
      <c r="F218" s="34"/>
      <c r="G218" s="34"/>
      <c r="H218" s="34"/>
      <c r="I218" s="41"/>
    </row>
    <row r="219" spans="3:9" ht="12.75">
      <c r="C219" s="34"/>
      <c r="D219" s="34"/>
      <c r="E219" s="34"/>
      <c r="F219" s="34"/>
      <c r="G219" s="34"/>
      <c r="H219" s="34"/>
      <c r="I219" s="41"/>
    </row>
    <row r="220" spans="3:9" ht="12.75">
      <c r="C220" s="34"/>
      <c r="D220" s="34"/>
      <c r="E220" s="34"/>
      <c r="F220" s="34"/>
      <c r="G220" s="34"/>
      <c r="H220" s="34"/>
      <c r="I220" s="41"/>
    </row>
    <row r="221" spans="3:9" ht="12.75">
      <c r="C221" s="34"/>
      <c r="D221" s="34"/>
      <c r="E221" s="34"/>
      <c r="F221" s="34"/>
      <c r="G221" s="34"/>
      <c r="H221" s="34"/>
      <c r="I221" s="41"/>
    </row>
    <row r="222" spans="3:9" ht="12.75">
      <c r="C222" s="34"/>
      <c r="D222" s="34"/>
      <c r="E222" s="34"/>
      <c r="F222" s="34"/>
      <c r="G222" s="34"/>
      <c r="H222" s="34"/>
      <c r="I222" s="41"/>
    </row>
    <row r="223" spans="3:9" ht="12.75">
      <c r="C223" s="34"/>
      <c r="D223" s="34"/>
      <c r="E223" s="34"/>
      <c r="F223" s="34"/>
      <c r="G223" s="34"/>
      <c r="H223" s="34"/>
      <c r="I223" s="41"/>
    </row>
    <row r="224" spans="3:9" ht="12.75">
      <c r="C224" s="34"/>
      <c r="D224" s="34"/>
      <c r="E224" s="34"/>
      <c r="F224" s="34"/>
      <c r="G224" s="34"/>
      <c r="H224" s="34"/>
      <c r="I224" s="41"/>
    </row>
    <row r="225" spans="3:9" ht="12.75">
      <c r="C225" s="34"/>
      <c r="D225" s="34"/>
      <c r="E225" s="34"/>
      <c r="F225" s="34"/>
      <c r="G225" s="34"/>
      <c r="H225" s="34"/>
      <c r="I225" s="41"/>
    </row>
    <row r="226" spans="3:9" ht="12.75">
      <c r="C226" s="34"/>
      <c r="D226" s="34"/>
      <c r="E226" s="34"/>
      <c r="F226" s="34"/>
      <c r="G226" s="34"/>
      <c r="H226" s="34"/>
      <c r="I226" s="41"/>
    </row>
    <row r="227" spans="3:9" ht="12.75">
      <c r="C227" s="34"/>
      <c r="D227" s="34"/>
      <c r="E227" s="34"/>
      <c r="F227" s="34"/>
      <c r="G227" s="34"/>
      <c r="H227" s="34"/>
      <c r="I227" s="41"/>
    </row>
    <row r="228" spans="3:9" ht="12.75">
      <c r="C228" s="34"/>
      <c r="D228" s="34"/>
      <c r="E228" s="34"/>
      <c r="F228" s="34"/>
      <c r="G228" s="34"/>
      <c r="H228" s="34"/>
      <c r="I228" s="41"/>
    </row>
    <row r="229" spans="3:9" ht="12.75">
      <c r="C229" s="34"/>
      <c r="D229" s="34"/>
      <c r="E229" s="34"/>
      <c r="F229" s="34"/>
      <c r="G229" s="34"/>
      <c r="H229" s="34"/>
      <c r="I229" s="41"/>
    </row>
    <row r="230" spans="3:9" ht="12.75">
      <c r="C230" s="34"/>
      <c r="D230" s="34"/>
      <c r="E230" s="34"/>
      <c r="F230" s="34"/>
      <c r="G230" s="34"/>
      <c r="H230" s="34"/>
      <c r="I230" s="41"/>
    </row>
    <row r="231" spans="3:9" ht="12.75">
      <c r="C231" s="34"/>
      <c r="D231" s="34"/>
      <c r="E231" s="34"/>
      <c r="F231" s="34"/>
      <c r="G231" s="34"/>
      <c r="H231" s="34"/>
      <c r="I231" s="41"/>
    </row>
    <row r="232" spans="3:9" ht="12.75">
      <c r="C232" s="34"/>
      <c r="D232" s="34"/>
      <c r="E232" s="34"/>
      <c r="F232" s="34"/>
      <c r="G232" s="34"/>
      <c r="H232" s="34"/>
      <c r="I232" s="41"/>
    </row>
    <row r="233" spans="3:9" ht="12.75">
      <c r="C233" s="34"/>
      <c r="D233" s="34"/>
      <c r="E233" s="34"/>
      <c r="F233" s="34"/>
      <c r="G233" s="34"/>
      <c r="H233" s="34"/>
      <c r="I233" s="41"/>
    </row>
    <row r="234" spans="3:9" ht="12.75">
      <c r="C234" s="34"/>
      <c r="D234" s="34"/>
      <c r="E234" s="34"/>
      <c r="F234" s="34"/>
      <c r="G234" s="34"/>
      <c r="H234" s="34"/>
      <c r="I234" s="41"/>
    </row>
    <row r="235" spans="3:9" ht="12.75">
      <c r="C235" s="34"/>
      <c r="D235" s="34"/>
      <c r="E235" s="34"/>
      <c r="F235" s="34"/>
      <c r="G235" s="34"/>
      <c r="H235" s="34"/>
      <c r="I235" s="41"/>
    </row>
    <row r="236" spans="3:9" ht="12.75">
      <c r="C236" s="34"/>
      <c r="D236" s="34"/>
      <c r="E236" s="34"/>
      <c r="F236" s="34"/>
      <c r="G236" s="34"/>
      <c r="H236" s="34"/>
      <c r="I236" s="41"/>
    </row>
    <row r="237" spans="3:9" ht="12.75">
      <c r="C237" s="34"/>
      <c r="D237" s="34"/>
      <c r="E237" s="34"/>
      <c r="F237" s="34"/>
      <c r="G237" s="34"/>
      <c r="H237" s="34"/>
      <c r="I237" s="41"/>
    </row>
    <row r="238" spans="3:9" ht="12.75">
      <c r="C238" s="34"/>
      <c r="D238" s="34"/>
      <c r="E238" s="34"/>
      <c r="F238" s="34"/>
      <c r="G238" s="34"/>
      <c r="H238" s="34"/>
      <c r="I238" s="41"/>
    </row>
    <row r="239" spans="3:9" ht="12.75">
      <c r="C239" s="34"/>
      <c r="D239" s="34"/>
      <c r="E239" s="34"/>
      <c r="F239" s="34"/>
      <c r="G239" s="34"/>
      <c r="H239" s="34"/>
      <c r="I239" s="41"/>
    </row>
    <row r="240" spans="3:9" ht="12.75">
      <c r="C240" s="34"/>
      <c r="D240" s="34"/>
      <c r="E240" s="34"/>
      <c r="F240" s="34"/>
      <c r="G240" s="34"/>
      <c r="H240" s="34"/>
      <c r="I240" s="41"/>
    </row>
    <row r="241" spans="3:9" ht="12.75">
      <c r="C241" s="34"/>
      <c r="D241" s="34"/>
      <c r="E241" s="34"/>
      <c r="F241" s="34"/>
      <c r="G241" s="34"/>
      <c r="H241" s="34"/>
      <c r="I241" s="41"/>
    </row>
    <row r="242" spans="3:9" ht="12.75">
      <c r="C242" s="34"/>
      <c r="D242" s="34"/>
      <c r="E242" s="34"/>
      <c r="F242" s="34"/>
      <c r="G242" s="34"/>
      <c r="H242" s="34"/>
      <c r="I242" s="41"/>
    </row>
    <row r="243" spans="3:9" ht="12.75">
      <c r="C243" s="34"/>
      <c r="D243" s="34"/>
      <c r="E243" s="34"/>
      <c r="F243" s="34"/>
      <c r="G243" s="34"/>
      <c r="H243" s="34"/>
      <c r="I243" s="41"/>
    </row>
    <row r="244" spans="3:9" ht="12.75">
      <c r="C244" s="34"/>
      <c r="D244" s="34"/>
      <c r="E244" s="34"/>
      <c r="F244" s="34"/>
      <c r="G244" s="34"/>
      <c r="H244" s="34"/>
      <c r="I244" s="41"/>
    </row>
    <row r="245" spans="3:9" ht="12.75">
      <c r="C245" s="34"/>
      <c r="D245" s="34"/>
      <c r="E245" s="34"/>
      <c r="F245" s="34"/>
      <c r="G245" s="34"/>
      <c r="H245" s="34"/>
      <c r="I245" s="41"/>
    </row>
    <row r="246" spans="3:9" ht="12.75">
      <c r="C246" s="34"/>
      <c r="D246" s="34"/>
      <c r="E246" s="34"/>
      <c r="F246" s="34"/>
      <c r="G246" s="34"/>
      <c r="H246" s="34"/>
      <c r="I246" s="41"/>
    </row>
    <row r="247" spans="3:9" ht="12.75">
      <c r="C247" s="34"/>
      <c r="D247" s="34"/>
      <c r="E247" s="34"/>
      <c r="F247" s="34"/>
      <c r="G247" s="34"/>
      <c r="H247" s="34"/>
      <c r="I247" s="41"/>
    </row>
    <row r="248" spans="3:9" ht="12.75">
      <c r="C248" s="34"/>
      <c r="D248" s="34"/>
      <c r="E248" s="34"/>
      <c r="F248" s="34"/>
      <c r="G248" s="34"/>
      <c r="H248" s="34"/>
      <c r="I248" s="41"/>
    </row>
    <row r="249" spans="3:9" ht="12.75">
      <c r="C249" s="34"/>
      <c r="D249" s="34"/>
      <c r="E249" s="34"/>
      <c r="F249" s="34"/>
      <c r="G249" s="34"/>
      <c r="H249" s="34"/>
      <c r="I249" s="41"/>
    </row>
    <row r="250" spans="3:9" ht="12.75">
      <c r="C250" s="34"/>
      <c r="D250" s="34"/>
      <c r="E250" s="34"/>
      <c r="F250" s="34"/>
      <c r="G250" s="34"/>
      <c r="H250" s="34"/>
      <c r="I250" s="41"/>
    </row>
    <row r="251" spans="3:9" ht="12.75">
      <c r="C251" s="34"/>
      <c r="D251" s="34"/>
      <c r="E251" s="34"/>
      <c r="F251" s="34"/>
      <c r="G251" s="34"/>
      <c r="H251" s="34"/>
      <c r="I251" s="41"/>
    </row>
    <row r="252" spans="3:9" ht="12.75">
      <c r="C252" s="34"/>
      <c r="D252" s="34"/>
      <c r="E252" s="34"/>
      <c r="F252" s="34"/>
      <c r="G252" s="34"/>
      <c r="H252" s="34"/>
      <c r="I252" s="41"/>
    </row>
    <row r="253" spans="3:9" ht="12.75">
      <c r="C253" s="34"/>
      <c r="D253" s="34"/>
      <c r="E253" s="34"/>
      <c r="F253" s="34"/>
      <c r="G253" s="34"/>
      <c r="H253" s="34"/>
      <c r="I253" s="41"/>
    </row>
    <row r="254" spans="3:9" ht="12.75">
      <c r="C254" s="34"/>
      <c r="D254" s="34"/>
      <c r="E254" s="34"/>
      <c r="F254" s="34"/>
      <c r="G254" s="34"/>
      <c r="H254" s="34"/>
      <c r="I254" s="41"/>
    </row>
    <row r="255" spans="3:9" ht="12.75">
      <c r="C255" s="34"/>
      <c r="D255" s="34"/>
      <c r="E255" s="34"/>
      <c r="F255" s="34"/>
      <c r="G255" s="34"/>
      <c r="H255" s="34"/>
      <c r="I255" s="41"/>
    </row>
    <row r="256" spans="3:9" ht="12.75">
      <c r="C256" s="34"/>
      <c r="D256" s="34"/>
      <c r="E256" s="34"/>
      <c r="F256" s="34"/>
      <c r="G256" s="34"/>
      <c r="H256" s="34"/>
      <c r="I256" s="41"/>
    </row>
    <row r="257" spans="3:9" ht="12.75">
      <c r="C257" s="34"/>
      <c r="D257" s="34"/>
      <c r="E257" s="34"/>
      <c r="F257" s="34"/>
      <c r="G257" s="34"/>
      <c r="H257" s="34"/>
      <c r="I257" s="41"/>
    </row>
    <row r="258" spans="3:9" ht="12.75">
      <c r="C258" s="34"/>
      <c r="D258" s="34"/>
      <c r="E258" s="34"/>
      <c r="F258" s="34"/>
      <c r="G258" s="34"/>
      <c r="H258" s="34"/>
      <c r="I258" s="41"/>
    </row>
    <row r="259" spans="3:9" ht="12.75">
      <c r="C259" s="34"/>
      <c r="D259" s="34"/>
      <c r="E259" s="34"/>
      <c r="F259" s="34"/>
      <c r="G259" s="34"/>
      <c r="H259" s="34"/>
      <c r="I259" s="41"/>
    </row>
    <row r="260" spans="3:9" ht="12.75">
      <c r="C260" s="34"/>
      <c r="D260" s="34"/>
      <c r="E260" s="34"/>
      <c r="F260" s="34"/>
      <c r="G260" s="34"/>
      <c r="H260" s="34"/>
      <c r="I260" s="41"/>
    </row>
    <row r="261" spans="3:9" ht="12.75">
      <c r="C261" s="34"/>
      <c r="D261" s="34"/>
      <c r="E261" s="34"/>
      <c r="F261" s="34"/>
      <c r="G261" s="34"/>
      <c r="H261" s="34"/>
      <c r="I261" s="41"/>
    </row>
    <row r="262" spans="3:9" ht="12.75">
      <c r="C262" s="34"/>
      <c r="D262" s="34"/>
      <c r="E262" s="34"/>
      <c r="F262" s="34"/>
      <c r="G262" s="34"/>
      <c r="H262" s="34"/>
      <c r="I262" s="41"/>
    </row>
    <row r="263" spans="3:9" ht="12.75">
      <c r="C263" s="34"/>
      <c r="D263" s="34"/>
      <c r="E263" s="34"/>
      <c r="F263" s="34"/>
      <c r="G263" s="34"/>
      <c r="H263" s="34"/>
      <c r="I263" s="41"/>
    </row>
    <row r="264" spans="3:9" ht="12.75">
      <c r="C264" s="34"/>
      <c r="D264" s="34"/>
      <c r="E264" s="34"/>
      <c r="F264" s="34"/>
      <c r="G264" s="34"/>
      <c r="H264" s="34"/>
      <c r="I264" s="41"/>
    </row>
    <row r="265" spans="3:9" ht="12.75">
      <c r="C265" s="34"/>
      <c r="D265" s="34"/>
      <c r="E265" s="34"/>
      <c r="F265" s="34"/>
      <c r="G265" s="34"/>
      <c r="H265" s="34"/>
      <c r="I265" s="41"/>
    </row>
    <row r="266" spans="3:9" ht="12.75">
      <c r="C266" s="34"/>
      <c r="D266" s="34"/>
      <c r="E266" s="34"/>
      <c r="F266" s="34"/>
      <c r="G266" s="34"/>
      <c r="H266" s="34"/>
      <c r="I266" s="41"/>
    </row>
    <row r="267" spans="3:9" ht="12.75">
      <c r="C267" s="34"/>
      <c r="D267" s="34"/>
      <c r="E267" s="34"/>
      <c r="F267" s="34"/>
      <c r="G267" s="34"/>
      <c r="H267" s="34"/>
      <c r="I267" s="41"/>
    </row>
    <row r="268" spans="3:9" ht="12.75">
      <c r="C268" s="34"/>
      <c r="D268" s="34"/>
      <c r="E268" s="34"/>
      <c r="F268" s="34"/>
      <c r="G268" s="34"/>
      <c r="H268" s="34"/>
      <c r="I268" s="41"/>
    </row>
    <row r="269" spans="3:9" ht="12.75">
      <c r="C269" s="34"/>
      <c r="D269" s="34"/>
      <c r="E269" s="34"/>
      <c r="F269" s="34"/>
      <c r="G269" s="34"/>
      <c r="H269" s="34"/>
      <c r="I269" s="41"/>
    </row>
    <row r="270" spans="3:9" ht="12.75">
      <c r="C270" s="34"/>
      <c r="D270" s="34"/>
      <c r="E270" s="34"/>
      <c r="F270" s="34"/>
      <c r="G270" s="34"/>
      <c r="H270" s="34"/>
      <c r="I270" s="41"/>
    </row>
    <row r="271" spans="3:9" ht="12.75">
      <c r="C271" s="34"/>
      <c r="D271" s="34"/>
      <c r="E271" s="34"/>
      <c r="F271" s="34"/>
      <c r="G271" s="34"/>
      <c r="H271" s="34"/>
      <c r="I271" s="41"/>
    </row>
    <row r="272" spans="3:9" ht="12.75">
      <c r="C272" s="34"/>
      <c r="D272" s="34"/>
      <c r="E272" s="34"/>
      <c r="F272" s="34"/>
      <c r="G272" s="34"/>
      <c r="H272" s="34"/>
      <c r="I272" s="41"/>
    </row>
    <row r="273" spans="3:9" ht="12.75">
      <c r="C273" s="34"/>
      <c r="D273" s="34"/>
      <c r="E273" s="34"/>
      <c r="F273" s="34"/>
      <c r="G273" s="34"/>
      <c r="H273" s="34"/>
      <c r="I273" s="41"/>
    </row>
    <row r="274" spans="3:9" ht="12.75">
      <c r="C274" s="34"/>
      <c r="D274" s="34"/>
      <c r="E274" s="34"/>
      <c r="F274" s="34"/>
      <c r="G274" s="34"/>
      <c r="H274" s="34"/>
      <c r="I274" s="41"/>
    </row>
    <row r="275" spans="3:9" ht="12.75">
      <c r="C275" s="34"/>
      <c r="D275" s="34"/>
      <c r="E275" s="34"/>
      <c r="F275" s="34"/>
      <c r="G275" s="34"/>
      <c r="H275" s="34"/>
      <c r="I275" s="41"/>
    </row>
    <row r="276" spans="3:9" ht="12.75">
      <c r="C276" s="34"/>
      <c r="D276" s="34"/>
      <c r="E276" s="34"/>
      <c r="F276" s="34"/>
      <c r="G276" s="34"/>
      <c r="H276" s="34"/>
      <c r="I276" s="41"/>
    </row>
    <row r="277" spans="3:9" ht="12.75">
      <c r="C277" s="34"/>
      <c r="D277" s="34"/>
      <c r="E277" s="34"/>
      <c r="F277" s="34"/>
      <c r="G277" s="34"/>
      <c r="H277" s="34"/>
      <c r="I277" s="41"/>
    </row>
    <row r="278" spans="3:9" ht="12.75">
      <c r="C278" s="34"/>
      <c r="D278" s="34"/>
      <c r="E278" s="34"/>
      <c r="F278" s="34"/>
      <c r="G278" s="34"/>
      <c r="H278" s="34"/>
      <c r="I278" s="41"/>
    </row>
    <row r="279" spans="3:9" ht="12.75">
      <c r="C279" s="34"/>
      <c r="D279" s="34"/>
      <c r="E279" s="34"/>
      <c r="F279" s="34"/>
      <c r="G279" s="34"/>
      <c r="H279" s="34"/>
      <c r="I279" s="41"/>
    </row>
    <row r="280" spans="3:9" ht="12.75">
      <c r="C280" s="34"/>
      <c r="D280" s="34"/>
      <c r="E280" s="34"/>
      <c r="F280" s="34"/>
      <c r="G280" s="34"/>
      <c r="H280" s="34"/>
      <c r="I280" s="41"/>
    </row>
    <row r="281" spans="3:9" ht="12.75">
      <c r="C281" s="34"/>
      <c r="D281" s="34"/>
      <c r="E281" s="34"/>
      <c r="F281" s="34"/>
      <c r="G281" s="34"/>
      <c r="H281" s="34"/>
      <c r="I281" s="41"/>
    </row>
    <row r="282" spans="3:9" ht="12.75">
      <c r="C282" s="34"/>
      <c r="D282" s="34"/>
      <c r="E282" s="34"/>
      <c r="F282" s="34"/>
      <c r="G282" s="34"/>
      <c r="H282" s="34"/>
      <c r="I282" s="41"/>
    </row>
    <row r="283" spans="3:9" ht="12.75">
      <c r="C283" s="34"/>
      <c r="D283" s="34"/>
      <c r="E283" s="34"/>
      <c r="F283" s="34"/>
      <c r="G283" s="34"/>
      <c r="H283" s="34"/>
      <c r="I283" s="41"/>
    </row>
    <row r="284" spans="3:9" ht="12.75">
      <c r="C284" s="34"/>
      <c r="D284" s="34"/>
      <c r="E284" s="34"/>
      <c r="F284" s="34"/>
      <c r="G284" s="34"/>
      <c r="H284" s="34"/>
      <c r="I284" s="41"/>
    </row>
    <row r="285" spans="3:9" ht="12.75">
      <c r="C285" s="34"/>
      <c r="D285" s="34"/>
      <c r="E285" s="34"/>
      <c r="F285" s="34"/>
      <c r="G285" s="34"/>
      <c r="H285" s="34"/>
      <c r="I285" s="41"/>
    </row>
    <row r="286" spans="3:9" ht="12.75">
      <c r="C286" s="34"/>
      <c r="D286" s="34"/>
      <c r="E286" s="34"/>
      <c r="F286" s="34"/>
      <c r="G286" s="34"/>
      <c r="H286" s="34"/>
      <c r="I286" s="41"/>
    </row>
    <row r="287" spans="3:9" ht="12.75">
      <c r="C287" s="34"/>
      <c r="D287" s="34"/>
      <c r="E287" s="34"/>
      <c r="F287" s="34"/>
      <c r="G287" s="34"/>
      <c r="H287" s="34"/>
      <c r="I287" s="41"/>
    </row>
    <row r="288" spans="3:9" ht="12.75">
      <c r="C288" s="34"/>
      <c r="D288" s="34"/>
      <c r="E288" s="34"/>
      <c r="F288" s="34"/>
      <c r="G288" s="34"/>
      <c r="H288" s="34"/>
      <c r="I288" s="41"/>
    </row>
    <row r="289" spans="3:9" ht="12.75">
      <c r="C289" s="34"/>
      <c r="D289" s="34"/>
      <c r="E289" s="34"/>
      <c r="F289" s="34"/>
      <c r="G289" s="34"/>
      <c r="H289" s="34"/>
      <c r="I289" s="41"/>
    </row>
    <row r="290" spans="3:9" ht="12.75">
      <c r="C290" s="34"/>
      <c r="D290" s="34"/>
      <c r="E290" s="34"/>
      <c r="F290" s="34"/>
      <c r="G290" s="34"/>
      <c r="H290" s="34"/>
      <c r="I290" s="41"/>
    </row>
    <row r="291" spans="3:9" ht="12.75">
      <c r="C291" s="34"/>
      <c r="D291" s="34"/>
      <c r="E291" s="34"/>
      <c r="F291" s="34"/>
      <c r="G291" s="34"/>
      <c r="H291" s="34"/>
      <c r="I291" s="41"/>
    </row>
    <row r="292" spans="3:9" ht="12.75">
      <c r="C292" s="34"/>
      <c r="D292" s="34"/>
      <c r="E292" s="34"/>
      <c r="F292" s="34"/>
      <c r="G292" s="34"/>
      <c r="H292" s="34"/>
      <c r="I292" s="41"/>
    </row>
    <row r="293" spans="3:9" ht="12.75">
      <c r="C293" s="34"/>
      <c r="D293" s="34"/>
      <c r="E293" s="34"/>
      <c r="F293" s="34"/>
      <c r="G293" s="34"/>
      <c r="H293" s="34"/>
      <c r="I293" s="41"/>
    </row>
    <row r="294" spans="3:9" ht="12.75">
      <c r="C294" s="34"/>
      <c r="D294" s="34"/>
      <c r="E294" s="34"/>
      <c r="F294" s="34"/>
      <c r="G294" s="34"/>
      <c r="H294" s="34"/>
      <c r="I294" s="41"/>
    </row>
    <row r="295" spans="3:9" ht="12.75">
      <c r="C295" s="34"/>
      <c r="D295" s="34"/>
      <c r="E295" s="34"/>
      <c r="F295" s="34"/>
      <c r="G295" s="34"/>
      <c r="H295" s="34"/>
      <c r="I295" s="41"/>
    </row>
    <row r="296" spans="3:9" ht="12.75">
      <c r="C296" s="34"/>
      <c r="D296" s="34"/>
      <c r="E296" s="34"/>
      <c r="F296" s="34"/>
      <c r="G296" s="34"/>
      <c r="H296" s="34"/>
      <c r="I296" s="41"/>
    </row>
    <row r="297" spans="3:9" ht="12.75">
      <c r="C297" s="34"/>
      <c r="D297" s="34"/>
      <c r="E297" s="34"/>
      <c r="F297" s="34"/>
      <c r="G297" s="34"/>
      <c r="H297" s="34"/>
      <c r="I297" s="41"/>
    </row>
    <row r="298" spans="3:9" ht="12.75">
      <c r="C298" s="34"/>
      <c r="D298" s="34"/>
      <c r="E298" s="34"/>
      <c r="F298" s="34"/>
      <c r="G298" s="34"/>
      <c r="H298" s="34"/>
      <c r="I298" s="41"/>
    </row>
    <row r="299" spans="3:9" ht="12.75">
      <c r="C299" s="34"/>
      <c r="D299" s="34"/>
      <c r="E299" s="34"/>
      <c r="F299" s="34"/>
      <c r="G299" s="34"/>
      <c r="H299" s="34"/>
      <c r="I299" s="41"/>
    </row>
    <row r="300" spans="3:9" ht="12.75">
      <c r="C300" s="34"/>
      <c r="D300" s="34"/>
      <c r="E300" s="34"/>
      <c r="F300" s="34"/>
      <c r="G300" s="34"/>
      <c r="H300" s="34"/>
      <c r="I300" s="41"/>
    </row>
    <row r="301" spans="3:9" ht="12.75">
      <c r="C301" s="34"/>
      <c r="D301" s="34"/>
      <c r="E301" s="34"/>
      <c r="F301" s="34"/>
      <c r="G301" s="34"/>
      <c r="H301" s="34"/>
      <c r="I301" s="41"/>
    </row>
    <row r="302" spans="3:9" ht="12.75">
      <c r="C302" s="34"/>
      <c r="D302" s="34"/>
      <c r="E302" s="34"/>
      <c r="F302" s="34"/>
      <c r="G302" s="34"/>
      <c r="H302" s="34"/>
      <c r="I302" s="41"/>
    </row>
    <row r="303" spans="3:9" ht="12.75">
      <c r="C303" s="34"/>
      <c r="D303" s="34"/>
      <c r="E303" s="34"/>
      <c r="F303" s="34"/>
      <c r="G303" s="34"/>
      <c r="H303" s="34"/>
      <c r="I303" s="41"/>
    </row>
    <row r="304" spans="3:9" ht="12.75">
      <c r="C304" s="34"/>
      <c r="D304" s="34"/>
      <c r="E304" s="34"/>
      <c r="F304" s="34"/>
      <c r="G304" s="34"/>
      <c r="H304" s="34"/>
      <c r="I304" s="41"/>
    </row>
    <row r="305" spans="3:9" ht="12.75">
      <c r="C305" s="34"/>
      <c r="D305" s="34"/>
      <c r="E305" s="34"/>
      <c r="F305" s="34"/>
      <c r="G305" s="34"/>
      <c r="H305" s="34"/>
      <c r="I305" s="41"/>
    </row>
    <row r="306" spans="3:9" ht="12.75">
      <c r="C306" s="34"/>
      <c r="D306" s="34"/>
      <c r="E306" s="34"/>
      <c r="F306" s="34"/>
      <c r="G306" s="34"/>
      <c r="H306" s="34"/>
      <c r="I306" s="41"/>
    </row>
    <row r="307" spans="3:9" ht="12.75">
      <c r="C307" s="34"/>
      <c r="D307" s="34"/>
      <c r="E307" s="34"/>
      <c r="F307" s="34"/>
      <c r="G307" s="34"/>
      <c r="H307" s="34"/>
      <c r="I307" s="41"/>
    </row>
    <row r="308" spans="3:9" ht="12.75">
      <c r="C308" s="34"/>
      <c r="D308" s="34"/>
      <c r="E308" s="34"/>
      <c r="F308" s="34"/>
      <c r="G308" s="34"/>
      <c r="H308" s="34"/>
      <c r="I308" s="41"/>
    </row>
    <row r="309" spans="3:9" ht="12.75">
      <c r="C309" s="34"/>
      <c r="D309" s="34"/>
      <c r="E309" s="34"/>
      <c r="F309" s="34"/>
      <c r="G309" s="34"/>
      <c r="H309" s="34"/>
      <c r="I309" s="41"/>
    </row>
    <row r="310" spans="3:9" ht="12.75">
      <c r="C310" s="34"/>
      <c r="D310" s="34"/>
      <c r="E310" s="34"/>
      <c r="F310" s="34"/>
      <c r="G310" s="34"/>
      <c r="H310" s="34"/>
      <c r="I310" s="41"/>
    </row>
    <row r="311" spans="3:9" ht="12.75">
      <c r="C311" s="34"/>
      <c r="D311" s="34"/>
      <c r="E311" s="34"/>
      <c r="F311" s="34"/>
      <c r="G311" s="34"/>
      <c r="H311" s="34"/>
      <c r="I311" s="41"/>
    </row>
    <row r="312" spans="3:9" ht="12.75">
      <c r="C312" s="34"/>
      <c r="D312" s="34"/>
      <c r="E312" s="34"/>
      <c r="F312" s="34"/>
      <c r="G312" s="34"/>
      <c r="H312" s="34"/>
      <c r="I312" s="41"/>
    </row>
    <row r="313" spans="3:9" ht="12.75">
      <c r="C313" s="34"/>
      <c r="D313" s="34"/>
      <c r="E313" s="34"/>
      <c r="F313" s="34"/>
      <c r="G313" s="34"/>
      <c r="H313" s="34"/>
      <c r="I313" s="41"/>
    </row>
    <row r="314" spans="3:9" ht="12.75">
      <c r="C314" s="34"/>
      <c r="D314" s="34"/>
      <c r="E314" s="34"/>
      <c r="F314" s="34"/>
      <c r="G314" s="34"/>
      <c r="H314" s="34"/>
      <c r="I314" s="41"/>
    </row>
    <row r="315" spans="3:9" ht="12.75">
      <c r="C315" s="34"/>
      <c r="D315" s="34"/>
      <c r="E315" s="34"/>
      <c r="F315" s="34"/>
      <c r="G315" s="34"/>
      <c r="H315" s="34"/>
      <c r="I315" s="41"/>
    </row>
    <row r="316" spans="3:9" ht="12.75">
      <c r="C316" s="34"/>
      <c r="D316" s="34"/>
      <c r="E316" s="34"/>
      <c r="F316" s="34"/>
      <c r="G316" s="34"/>
      <c r="H316" s="34"/>
      <c r="I316" s="41"/>
    </row>
    <row r="317" spans="3:9" ht="12.75">
      <c r="C317" s="34"/>
      <c r="D317" s="34"/>
      <c r="E317" s="34"/>
      <c r="F317" s="34"/>
      <c r="G317" s="34"/>
      <c r="H317" s="34"/>
      <c r="I317" s="41"/>
    </row>
    <row r="318" spans="3:9" ht="12.75">
      <c r="C318" s="34"/>
      <c r="D318" s="34"/>
      <c r="E318" s="34"/>
      <c r="F318" s="34"/>
      <c r="G318" s="34"/>
      <c r="H318" s="34"/>
      <c r="I318" s="41"/>
    </row>
    <row r="319" spans="3:9" ht="12.75">
      <c r="C319" s="34"/>
      <c r="D319" s="34"/>
      <c r="E319" s="34"/>
      <c r="F319" s="34"/>
      <c r="G319" s="34"/>
      <c r="H319" s="34"/>
      <c r="I319" s="41"/>
    </row>
    <row r="320" spans="3:9" ht="12.75">
      <c r="C320" s="34"/>
      <c r="D320" s="34"/>
      <c r="E320" s="34"/>
      <c r="F320" s="34"/>
      <c r="G320" s="34"/>
      <c r="H320" s="34"/>
      <c r="I320" s="41"/>
    </row>
    <row r="321" spans="3:9" ht="12.75">
      <c r="C321" s="34"/>
      <c r="D321" s="34"/>
      <c r="E321" s="34"/>
      <c r="F321" s="34"/>
      <c r="G321" s="34"/>
      <c r="H321" s="34"/>
      <c r="I321" s="41"/>
    </row>
    <row r="322" spans="3:9" ht="12.75">
      <c r="C322" s="34"/>
      <c r="D322" s="34"/>
      <c r="E322" s="34"/>
      <c r="F322" s="34"/>
      <c r="G322" s="34"/>
      <c r="H322" s="34"/>
      <c r="I322" s="41"/>
    </row>
    <row r="323" spans="3:9" ht="12.75">
      <c r="C323" s="34"/>
      <c r="D323" s="34"/>
      <c r="E323" s="34"/>
      <c r="F323" s="34"/>
      <c r="G323" s="34"/>
      <c r="H323" s="34"/>
      <c r="I323" s="41"/>
    </row>
    <row r="324" spans="3:9" ht="12.75">
      <c r="C324" s="34"/>
      <c r="D324" s="34"/>
      <c r="E324" s="34"/>
      <c r="F324" s="34"/>
      <c r="G324" s="34"/>
      <c r="H324" s="34"/>
      <c r="I324" s="41"/>
    </row>
    <row r="325" spans="3:9" ht="12.75">
      <c r="C325" s="34"/>
      <c r="D325" s="34"/>
      <c r="E325" s="34"/>
      <c r="F325" s="34"/>
      <c r="G325" s="34"/>
      <c r="H325" s="34"/>
      <c r="I325" s="41"/>
    </row>
    <row r="326" spans="3:9" ht="12.75">
      <c r="C326" s="34"/>
      <c r="D326" s="34"/>
      <c r="E326" s="34"/>
      <c r="F326" s="34"/>
      <c r="G326" s="34"/>
      <c r="H326" s="34"/>
      <c r="I326" s="41"/>
    </row>
    <row r="327" spans="3:9" ht="12.75">
      <c r="C327" s="34"/>
      <c r="D327" s="34"/>
      <c r="E327" s="34"/>
      <c r="F327" s="34"/>
      <c r="G327" s="34"/>
      <c r="H327" s="34"/>
      <c r="I327" s="41"/>
    </row>
    <row r="328" spans="3:9" ht="12.75">
      <c r="C328" s="34"/>
      <c r="D328" s="34"/>
      <c r="E328" s="34"/>
      <c r="F328" s="34"/>
      <c r="G328" s="34"/>
      <c r="H328" s="34"/>
      <c r="I328" s="41"/>
    </row>
    <row r="329" spans="3:9" ht="12.75">
      <c r="C329" s="34"/>
      <c r="D329" s="34"/>
      <c r="E329" s="34"/>
      <c r="F329" s="34"/>
      <c r="G329" s="34"/>
      <c r="H329" s="34"/>
      <c r="I329" s="41"/>
    </row>
    <row r="330" spans="3:9" ht="12.75">
      <c r="C330" s="34"/>
      <c r="D330" s="34"/>
      <c r="E330" s="34"/>
      <c r="F330" s="34"/>
      <c r="G330" s="34"/>
      <c r="H330" s="34"/>
      <c r="I330" s="41"/>
    </row>
    <row r="331" spans="3:9" ht="12.75">
      <c r="C331" s="34"/>
      <c r="D331" s="34"/>
      <c r="E331" s="34"/>
      <c r="F331" s="34"/>
      <c r="G331" s="34"/>
      <c r="H331" s="34"/>
      <c r="I331" s="41"/>
    </row>
    <row r="332" spans="3:9" ht="12.75">
      <c r="C332" s="34"/>
      <c r="D332" s="34"/>
      <c r="E332" s="34"/>
      <c r="F332" s="34"/>
      <c r="G332" s="34"/>
      <c r="H332" s="34"/>
      <c r="I332" s="41"/>
    </row>
    <row r="333" spans="3:9" ht="12.75">
      <c r="C333" s="34"/>
      <c r="D333" s="34"/>
      <c r="E333" s="34"/>
      <c r="F333" s="34"/>
      <c r="G333" s="34"/>
      <c r="H333" s="34"/>
      <c r="I333" s="41"/>
    </row>
    <row r="334" spans="3:9" ht="12.75">
      <c r="C334" s="34"/>
      <c r="D334" s="34"/>
      <c r="E334" s="34"/>
      <c r="F334" s="34"/>
      <c r="G334" s="34"/>
      <c r="H334" s="34"/>
      <c r="I334" s="41"/>
    </row>
    <row r="335" spans="3:9" ht="12.75">
      <c r="C335" s="34"/>
      <c r="D335" s="34"/>
      <c r="E335" s="34"/>
      <c r="F335" s="34"/>
      <c r="G335" s="34"/>
      <c r="H335" s="34"/>
      <c r="I335" s="41"/>
    </row>
    <row r="336" spans="3:9" ht="12.75">
      <c r="C336" s="34"/>
      <c r="D336" s="34"/>
      <c r="E336" s="34"/>
      <c r="F336" s="34"/>
      <c r="G336" s="34"/>
      <c r="H336" s="34"/>
      <c r="I336" s="41"/>
    </row>
    <row r="337" spans="3:9" ht="12.75">
      <c r="C337" s="34"/>
      <c r="D337" s="34"/>
      <c r="E337" s="34"/>
      <c r="F337" s="34"/>
      <c r="G337" s="34"/>
      <c r="H337" s="34"/>
      <c r="I337" s="41"/>
    </row>
    <row r="338" spans="3:9" ht="12.75">
      <c r="C338" s="34"/>
      <c r="D338" s="34"/>
      <c r="E338" s="34"/>
      <c r="F338" s="34"/>
      <c r="G338" s="34"/>
      <c r="H338" s="34"/>
      <c r="I338" s="41"/>
    </row>
    <row r="339" spans="3:9" ht="12.75">
      <c r="C339" s="34"/>
      <c r="D339" s="34"/>
      <c r="E339" s="34"/>
      <c r="F339" s="34"/>
      <c r="G339" s="34"/>
      <c r="H339" s="34"/>
      <c r="I339" s="41"/>
    </row>
    <row r="340" spans="3:9" ht="12.75">
      <c r="C340" s="34"/>
      <c r="D340" s="34"/>
      <c r="E340" s="34"/>
      <c r="F340" s="34"/>
      <c r="G340" s="34"/>
      <c r="H340" s="34"/>
      <c r="I340" s="41"/>
    </row>
    <row r="341" spans="3:9" ht="12.75">
      <c r="C341" s="34"/>
      <c r="D341" s="34"/>
      <c r="E341" s="34"/>
      <c r="F341" s="34"/>
      <c r="G341" s="34"/>
      <c r="H341" s="34"/>
      <c r="I341" s="41"/>
    </row>
    <row r="342" spans="3:9" ht="12.75">
      <c r="C342" s="34"/>
      <c r="D342" s="34"/>
      <c r="E342" s="34"/>
      <c r="F342" s="34"/>
      <c r="G342" s="34"/>
      <c r="H342" s="34"/>
      <c r="I342" s="41"/>
    </row>
    <row r="343" spans="3:9" ht="12.75">
      <c r="C343" s="34"/>
      <c r="D343" s="34"/>
      <c r="E343" s="34"/>
      <c r="F343" s="34"/>
      <c r="G343" s="34"/>
      <c r="H343" s="34"/>
      <c r="I343" s="41"/>
    </row>
    <row r="344" spans="3:9" ht="12.75">
      <c r="C344" s="34"/>
      <c r="D344" s="34"/>
      <c r="E344" s="34"/>
      <c r="F344" s="34"/>
      <c r="G344" s="34"/>
      <c r="H344" s="34"/>
      <c r="I344" s="41"/>
    </row>
    <row r="345" spans="3:9" ht="12.75">
      <c r="C345" s="34"/>
      <c r="D345" s="34"/>
      <c r="E345" s="34"/>
      <c r="F345" s="34"/>
      <c r="G345" s="34"/>
      <c r="H345" s="34"/>
      <c r="I345" s="41"/>
    </row>
    <row r="346" spans="3:9" ht="12.75">
      <c r="C346" s="34"/>
      <c r="D346" s="34"/>
      <c r="E346" s="34"/>
      <c r="F346" s="34"/>
      <c r="G346" s="34"/>
      <c r="H346" s="34"/>
      <c r="I346" s="41"/>
    </row>
    <row r="347" spans="3:9" ht="12.75">
      <c r="C347" s="34"/>
      <c r="D347" s="34"/>
      <c r="E347" s="34"/>
      <c r="F347" s="34"/>
      <c r="G347" s="34"/>
      <c r="H347" s="34"/>
      <c r="I347" s="41"/>
    </row>
    <row r="348" spans="3:9" ht="12.75">
      <c r="C348" s="34"/>
      <c r="D348" s="34"/>
      <c r="E348" s="34"/>
      <c r="F348" s="34"/>
      <c r="G348" s="34"/>
      <c r="H348" s="34"/>
      <c r="I348" s="41"/>
    </row>
    <row r="349" spans="3:9" ht="12.75">
      <c r="C349" s="34"/>
      <c r="D349" s="34"/>
      <c r="E349" s="34"/>
      <c r="F349" s="34"/>
      <c r="G349" s="34"/>
      <c r="H349" s="34"/>
      <c r="I349" s="41"/>
    </row>
    <row r="350" spans="3:9" ht="12.75">
      <c r="C350" s="34"/>
      <c r="D350" s="34"/>
      <c r="E350" s="34"/>
      <c r="F350" s="34"/>
      <c r="G350" s="34"/>
      <c r="H350" s="34"/>
      <c r="I350" s="41"/>
    </row>
    <row r="351" spans="3:9" ht="12.75">
      <c r="C351" s="34"/>
      <c r="D351" s="34"/>
      <c r="E351" s="34"/>
      <c r="F351" s="34"/>
      <c r="G351" s="34"/>
      <c r="H351" s="34"/>
      <c r="I351" s="41"/>
    </row>
    <row r="352" spans="3:9" ht="12.75">
      <c r="C352" s="34"/>
      <c r="D352" s="34"/>
      <c r="E352" s="34"/>
      <c r="F352" s="34"/>
      <c r="G352" s="34"/>
      <c r="H352" s="34"/>
      <c r="I352" s="41"/>
    </row>
    <row r="353" spans="3:9" ht="12.75">
      <c r="C353" s="34"/>
      <c r="D353" s="34"/>
      <c r="E353" s="34"/>
      <c r="F353" s="34"/>
      <c r="G353" s="34"/>
      <c r="H353" s="34"/>
      <c r="I353" s="41"/>
    </row>
    <row r="354" spans="3:9" ht="12.75">
      <c r="C354" s="34"/>
      <c r="D354" s="34"/>
      <c r="E354" s="34"/>
      <c r="F354" s="34"/>
      <c r="G354" s="34"/>
      <c r="H354" s="34"/>
      <c r="I354" s="41"/>
    </row>
    <row r="355" spans="3:9" ht="12.75">
      <c r="C355" s="34"/>
      <c r="D355" s="34"/>
      <c r="E355" s="34"/>
      <c r="F355" s="34"/>
      <c r="G355" s="34"/>
      <c r="H355" s="34"/>
      <c r="I355" s="41"/>
    </row>
    <row r="356" spans="3:9" ht="12.75">
      <c r="C356" s="34"/>
      <c r="D356" s="34"/>
      <c r="E356" s="34"/>
      <c r="F356" s="34"/>
      <c r="G356" s="34"/>
      <c r="H356" s="34"/>
      <c r="I356" s="41"/>
    </row>
    <row r="357" spans="3:9" ht="12.75">
      <c r="C357" s="34"/>
      <c r="D357" s="34"/>
      <c r="E357" s="34"/>
      <c r="F357" s="34"/>
      <c r="G357" s="34"/>
      <c r="H357" s="34"/>
      <c r="I357" s="41"/>
    </row>
    <row r="358" spans="3:9" ht="12.75">
      <c r="C358" s="34"/>
      <c r="D358" s="34"/>
      <c r="E358" s="34"/>
      <c r="F358" s="34"/>
      <c r="G358" s="34"/>
      <c r="H358" s="34"/>
      <c r="I358" s="41"/>
    </row>
    <row r="359" spans="3:9" ht="12.75">
      <c r="C359" s="34"/>
      <c r="D359" s="34"/>
      <c r="E359" s="34"/>
      <c r="F359" s="34"/>
      <c r="G359" s="34"/>
      <c r="H359" s="34"/>
      <c r="I359" s="41"/>
    </row>
    <row r="360" spans="3:9" ht="12.75">
      <c r="C360" s="34"/>
      <c r="D360" s="34"/>
      <c r="E360" s="34"/>
      <c r="F360" s="34"/>
      <c r="G360" s="34"/>
      <c r="H360" s="34"/>
      <c r="I360" s="41"/>
    </row>
    <row r="361" spans="3:9" ht="12.75">
      <c r="C361" s="34"/>
      <c r="D361" s="34"/>
      <c r="E361" s="34"/>
      <c r="F361" s="34"/>
      <c r="G361" s="34"/>
      <c r="H361" s="34"/>
      <c r="I361" s="41"/>
    </row>
    <row r="362" spans="3:9" ht="12.75">
      <c r="C362" s="34"/>
      <c r="D362" s="34"/>
      <c r="E362" s="34"/>
      <c r="F362" s="34"/>
      <c r="G362" s="34"/>
      <c r="H362" s="34"/>
      <c r="I362" s="41"/>
    </row>
    <row r="363" spans="3:9" ht="12.75">
      <c r="C363" s="34"/>
      <c r="D363" s="34"/>
      <c r="E363" s="34"/>
      <c r="F363" s="34"/>
      <c r="G363" s="34"/>
      <c r="H363" s="34"/>
      <c r="I363" s="41"/>
    </row>
    <row r="364" spans="3:9" ht="12.75">
      <c r="C364" s="34"/>
      <c r="D364" s="34"/>
      <c r="E364" s="34"/>
      <c r="F364" s="34"/>
      <c r="G364" s="34"/>
      <c r="H364" s="34"/>
      <c r="I364" s="41"/>
    </row>
    <row r="365" spans="3:9" ht="12.75">
      <c r="C365" s="34"/>
      <c r="D365" s="34"/>
      <c r="E365" s="34"/>
      <c r="F365" s="34"/>
      <c r="G365" s="34"/>
      <c r="H365" s="34"/>
      <c r="I365" s="41"/>
    </row>
    <row r="366" spans="3:9" ht="12.75">
      <c r="C366" s="34"/>
      <c r="D366" s="34"/>
      <c r="E366" s="34"/>
      <c r="F366" s="34"/>
      <c r="G366" s="34"/>
      <c r="H366" s="34"/>
      <c r="I366" s="41"/>
    </row>
    <row r="367" spans="3:9" ht="12.75">
      <c r="C367" s="34"/>
      <c r="D367" s="34"/>
      <c r="E367" s="34"/>
      <c r="F367" s="34"/>
      <c r="G367" s="34"/>
      <c r="H367" s="34"/>
      <c r="I367" s="41"/>
    </row>
    <row r="368" spans="3:9" ht="12.75">
      <c r="C368" s="34"/>
      <c r="D368" s="34"/>
      <c r="E368" s="34"/>
      <c r="F368" s="34"/>
      <c r="G368" s="34"/>
      <c r="H368" s="34"/>
      <c r="I368" s="41"/>
    </row>
    <row r="369" spans="3:9" ht="12.75">
      <c r="C369" s="34"/>
      <c r="D369" s="34"/>
      <c r="E369" s="34"/>
      <c r="F369" s="34"/>
      <c r="G369" s="34"/>
      <c r="H369" s="34"/>
      <c r="I369" s="41"/>
    </row>
    <row r="370" spans="3:9" ht="12.75">
      <c r="C370" s="34"/>
      <c r="D370" s="34"/>
      <c r="E370" s="34"/>
      <c r="F370" s="34"/>
      <c r="G370" s="34"/>
      <c r="H370" s="34"/>
      <c r="I370" s="41"/>
    </row>
    <row r="371" spans="3:9" ht="12.75">
      <c r="C371" s="34"/>
      <c r="D371" s="34"/>
      <c r="E371" s="34"/>
      <c r="F371" s="34"/>
      <c r="G371" s="34"/>
      <c r="H371" s="34"/>
      <c r="I371" s="41"/>
    </row>
    <row r="372" spans="3:9" ht="12.75">
      <c r="C372" s="34"/>
      <c r="D372" s="34"/>
      <c r="E372" s="34"/>
      <c r="F372" s="34"/>
      <c r="G372" s="34"/>
      <c r="H372" s="34"/>
      <c r="I372" s="41"/>
    </row>
    <row r="373" spans="3:9" ht="12.75">
      <c r="C373" s="34"/>
      <c r="D373" s="34"/>
      <c r="E373" s="34"/>
      <c r="F373" s="34"/>
      <c r="G373" s="34"/>
      <c r="H373" s="34"/>
      <c r="I373" s="41"/>
    </row>
    <row r="374" spans="3:9" ht="12.75">
      <c r="C374" s="34"/>
      <c r="D374" s="34"/>
      <c r="E374" s="34"/>
      <c r="F374" s="34"/>
      <c r="G374" s="34"/>
      <c r="H374" s="34"/>
      <c r="I374" s="41"/>
    </row>
    <row r="375" spans="3:9" ht="12.75">
      <c r="C375" s="34"/>
      <c r="D375" s="34"/>
      <c r="E375" s="34"/>
      <c r="F375" s="34"/>
      <c r="G375" s="34"/>
      <c r="H375" s="34"/>
      <c r="I375" s="41"/>
    </row>
    <row r="376" spans="3:9" ht="12.75">
      <c r="C376" s="34"/>
      <c r="D376" s="34"/>
      <c r="E376" s="34"/>
      <c r="F376" s="34"/>
      <c r="G376" s="34"/>
      <c r="H376" s="34"/>
      <c r="I376" s="41"/>
    </row>
    <row r="377" spans="3:9" ht="12.75">
      <c r="C377" s="34"/>
      <c r="D377" s="34"/>
      <c r="E377" s="34"/>
      <c r="F377" s="34"/>
      <c r="G377" s="34"/>
      <c r="H377" s="34"/>
      <c r="I377" s="41"/>
    </row>
    <row r="378" spans="3:9" ht="12.75">
      <c r="C378" s="34"/>
      <c r="D378" s="34"/>
      <c r="E378" s="34"/>
      <c r="F378" s="34"/>
      <c r="G378" s="34"/>
      <c r="H378" s="34"/>
      <c r="I378" s="41"/>
    </row>
    <row r="379" spans="3:9" ht="12.75">
      <c r="C379" s="34"/>
      <c r="D379" s="34"/>
      <c r="E379" s="34"/>
      <c r="F379" s="34"/>
      <c r="G379" s="34"/>
      <c r="H379" s="34"/>
      <c r="I379" s="41"/>
    </row>
    <row r="380" spans="3:9" ht="12.75">
      <c r="C380" s="34"/>
      <c r="D380" s="34"/>
      <c r="E380" s="34"/>
      <c r="F380" s="34"/>
      <c r="G380" s="34"/>
      <c r="H380" s="34"/>
      <c r="I380" s="41"/>
    </row>
    <row r="381" spans="3:9" ht="12.75">
      <c r="C381" s="34"/>
      <c r="D381" s="34"/>
      <c r="E381" s="34"/>
      <c r="F381" s="34"/>
      <c r="G381" s="34"/>
      <c r="H381" s="34"/>
      <c r="I381" s="41"/>
    </row>
    <row r="382" spans="3:9" ht="12.75">
      <c r="C382" s="34"/>
      <c r="D382" s="34"/>
      <c r="E382" s="34"/>
      <c r="F382" s="34"/>
      <c r="G382" s="34"/>
      <c r="H382" s="34"/>
      <c r="I382" s="41"/>
    </row>
    <row r="383" spans="3:9" ht="12.75">
      <c r="C383" s="34"/>
      <c r="D383" s="34"/>
      <c r="E383" s="34"/>
      <c r="F383" s="34"/>
      <c r="G383" s="34"/>
      <c r="H383" s="34"/>
      <c r="I383" s="41"/>
    </row>
    <row r="384" spans="3:9" ht="12.75">
      <c r="C384" s="34"/>
      <c r="D384" s="34"/>
      <c r="E384" s="34"/>
      <c r="F384" s="34"/>
      <c r="G384" s="34"/>
      <c r="H384" s="34"/>
      <c r="I384" s="41"/>
    </row>
    <row r="385" spans="3:9" ht="12.75">
      <c r="C385" s="34"/>
      <c r="D385" s="34"/>
      <c r="E385" s="34"/>
      <c r="F385" s="34"/>
      <c r="G385" s="34"/>
      <c r="H385" s="34"/>
      <c r="I385" s="41"/>
    </row>
    <row r="386" spans="3:9" ht="12.75">
      <c r="C386" s="34"/>
      <c r="D386" s="34"/>
      <c r="E386" s="34"/>
      <c r="F386" s="34"/>
      <c r="G386" s="34"/>
      <c r="H386" s="34"/>
      <c r="I386" s="41"/>
    </row>
    <row r="387" spans="3:9" ht="12.75">
      <c r="C387" s="34"/>
      <c r="D387" s="34"/>
      <c r="E387" s="34"/>
      <c r="F387" s="34"/>
      <c r="G387" s="34"/>
      <c r="H387" s="34"/>
      <c r="I387" s="41"/>
    </row>
    <row r="388" spans="3:9" ht="12.75">
      <c r="C388" s="34"/>
      <c r="D388" s="34"/>
      <c r="E388" s="34"/>
      <c r="F388" s="34"/>
      <c r="G388" s="34"/>
      <c r="H388" s="34"/>
      <c r="I388" s="41"/>
    </row>
    <row r="389" spans="3:9" ht="12.75">
      <c r="C389" s="34"/>
      <c r="D389" s="34"/>
      <c r="E389" s="34"/>
      <c r="F389" s="34"/>
      <c r="G389" s="34"/>
      <c r="H389" s="34"/>
      <c r="I389" s="41"/>
    </row>
    <row r="390" spans="3:9" ht="12.75">
      <c r="C390" s="34"/>
      <c r="D390" s="34"/>
      <c r="E390" s="34"/>
      <c r="F390" s="34"/>
      <c r="G390" s="34"/>
      <c r="H390" s="34"/>
      <c r="I390" s="41"/>
    </row>
    <row r="391" spans="3:9" ht="12.75">
      <c r="C391" s="34"/>
      <c r="D391" s="34"/>
      <c r="E391" s="34"/>
      <c r="F391" s="34"/>
      <c r="G391" s="34"/>
      <c r="H391" s="34"/>
      <c r="I391" s="41"/>
    </row>
    <row r="392" spans="3:9" ht="12.75">
      <c r="C392" s="34"/>
      <c r="D392" s="34"/>
      <c r="E392" s="34"/>
      <c r="F392" s="34"/>
      <c r="G392" s="34"/>
      <c r="H392" s="34"/>
      <c r="I392" s="41"/>
    </row>
    <row r="393" spans="3:9" ht="12.75">
      <c r="C393" s="34"/>
      <c r="D393" s="34"/>
      <c r="E393" s="34"/>
      <c r="F393" s="34"/>
      <c r="G393" s="34"/>
      <c r="H393" s="34"/>
      <c r="I393" s="41"/>
    </row>
    <row r="394" spans="3:9" ht="12.75">
      <c r="C394" s="34"/>
      <c r="D394" s="34"/>
      <c r="E394" s="34"/>
      <c r="F394" s="34"/>
      <c r="G394" s="34"/>
      <c r="H394" s="34"/>
      <c r="I394" s="41"/>
    </row>
    <row r="395" spans="3:9" ht="12.75">
      <c r="C395" s="34"/>
      <c r="D395" s="34"/>
      <c r="E395" s="34"/>
      <c r="F395" s="34"/>
      <c r="G395" s="34"/>
      <c r="H395" s="34"/>
      <c r="I395" s="41"/>
    </row>
    <row r="396" spans="3:9" ht="12.75">
      <c r="C396" s="34"/>
      <c r="D396" s="34"/>
      <c r="E396" s="34"/>
      <c r="F396" s="34"/>
      <c r="G396" s="34"/>
      <c r="H396" s="34"/>
      <c r="I396" s="41"/>
    </row>
    <row r="397" spans="3:9" ht="12.75">
      <c r="C397" s="34"/>
      <c r="D397" s="34"/>
      <c r="E397" s="34"/>
      <c r="F397" s="34"/>
      <c r="G397" s="34"/>
      <c r="H397" s="34"/>
      <c r="I397" s="41"/>
    </row>
    <row r="398" spans="3:9" ht="12.75">
      <c r="C398" s="34"/>
      <c r="D398" s="34"/>
      <c r="E398" s="34"/>
      <c r="F398" s="34"/>
      <c r="G398" s="34"/>
      <c r="H398" s="34"/>
      <c r="I398" s="41"/>
    </row>
    <row r="399" spans="3:9" ht="12.75">
      <c r="C399" s="34"/>
      <c r="D399" s="34"/>
      <c r="E399" s="34"/>
      <c r="F399" s="34"/>
      <c r="G399" s="34"/>
      <c r="H399" s="34"/>
      <c r="I399" s="41"/>
    </row>
    <row r="400" spans="3:9" ht="12.75">
      <c r="C400" s="34"/>
      <c r="D400" s="34"/>
      <c r="E400" s="34"/>
      <c r="F400" s="34"/>
      <c r="G400" s="34"/>
      <c r="H400" s="34"/>
      <c r="I400" s="41"/>
    </row>
    <row r="401" spans="3:9" ht="12.75">
      <c r="C401" s="34"/>
      <c r="D401" s="34"/>
      <c r="E401" s="34"/>
      <c r="F401" s="34"/>
      <c r="G401" s="34"/>
      <c r="H401" s="34"/>
      <c r="I401" s="41"/>
    </row>
    <row r="402" spans="3:9" ht="12.75">
      <c r="C402" s="34"/>
      <c r="D402" s="34"/>
      <c r="E402" s="34"/>
      <c r="F402" s="34"/>
      <c r="G402" s="34"/>
      <c r="H402" s="34"/>
      <c r="I402" s="41"/>
    </row>
    <row r="403" spans="3:9" ht="12.75">
      <c r="C403" s="34"/>
      <c r="D403" s="34"/>
      <c r="E403" s="34"/>
      <c r="F403" s="34"/>
      <c r="G403" s="34"/>
      <c r="H403" s="34"/>
      <c r="I403" s="41"/>
    </row>
    <row r="404" spans="3:9" ht="12.75">
      <c r="C404" s="34"/>
      <c r="D404" s="34"/>
      <c r="E404" s="34"/>
      <c r="F404" s="34"/>
      <c r="G404" s="34"/>
      <c r="H404" s="34"/>
      <c r="I404" s="41"/>
    </row>
    <row r="405" spans="3:9" ht="12.75">
      <c r="C405" s="34"/>
      <c r="D405" s="34"/>
      <c r="E405" s="34"/>
      <c r="F405" s="34"/>
      <c r="G405" s="34"/>
      <c r="H405" s="34"/>
      <c r="I405" s="41"/>
    </row>
    <row r="406" spans="3:9" ht="12.75">
      <c r="C406" s="34"/>
      <c r="D406" s="34"/>
      <c r="E406" s="34"/>
      <c r="F406" s="34"/>
      <c r="G406" s="34"/>
      <c r="H406" s="34"/>
      <c r="I406" s="41"/>
    </row>
    <row r="407" spans="3:9" ht="12.75">
      <c r="C407" s="34"/>
      <c r="D407" s="34"/>
      <c r="E407" s="34"/>
      <c r="F407" s="34"/>
      <c r="G407" s="34"/>
      <c r="H407" s="34"/>
      <c r="I407" s="41"/>
    </row>
    <row r="408" spans="3:9" ht="12.75">
      <c r="C408" s="34"/>
      <c r="D408" s="34"/>
      <c r="E408" s="34"/>
      <c r="F408" s="34"/>
      <c r="G408" s="34"/>
      <c r="H408" s="34"/>
      <c r="I408" s="41"/>
    </row>
    <row r="409" spans="3:9" ht="12.75">
      <c r="C409" s="34"/>
      <c r="D409" s="34"/>
      <c r="E409" s="34"/>
      <c r="F409" s="34"/>
      <c r="G409" s="34"/>
      <c r="H409" s="34"/>
      <c r="I409" s="41"/>
    </row>
    <row r="410" spans="3:9" ht="12.75">
      <c r="C410" s="34"/>
      <c r="D410" s="34"/>
      <c r="E410" s="34"/>
      <c r="F410" s="34"/>
      <c r="G410" s="34"/>
      <c r="H410" s="34"/>
      <c r="I410" s="41"/>
    </row>
    <row r="411" spans="3:9" ht="12.75">
      <c r="C411" s="34"/>
      <c r="D411" s="34"/>
      <c r="E411" s="34"/>
      <c r="F411" s="34"/>
      <c r="G411" s="34"/>
      <c r="H411" s="34"/>
      <c r="I411" s="41"/>
    </row>
    <row r="412" spans="3:9" ht="12.75">
      <c r="C412" s="34"/>
      <c r="D412" s="34"/>
      <c r="E412" s="34"/>
      <c r="F412" s="34"/>
      <c r="G412" s="34"/>
      <c r="H412" s="34"/>
      <c r="I412" s="41"/>
    </row>
    <row r="413" spans="3:9" ht="12.75">
      <c r="C413" s="34"/>
      <c r="D413" s="34"/>
      <c r="E413" s="34"/>
      <c r="F413" s="34"/>
      <c r="G413" s="34"/>
      <c r="H413" s="34"/>
      <c r="I413" s="41"/>
    </row>
    <row r="414" spans="3:9" ht="12.75">
      <c r="C414" s="34"/>
      <c r="D414" s="34"/>
      <c r="E414" s="34"/>
      <c r="F414" s="34"/>
      <c r="G414" s="34"/>
      <c r="H414" s="34"/>
      <c r="I414" s="41"/>
    </row>
    <row r="415" spans="3:9" ht="12.75">
      <c r="C415" s="34"/>
      <c r="D415" s="34"/>
      <c r="E415" s="34"/>
      <c r="F415" s="34"/>
      <c r="G415" s="34"/>
      <c r="H415" s="34"/>
      <c r="I415" s="41"/>
    </row>
    <row r="416" spans="3:9" ht="12.75">
      <c r="C416" s="34"/>
      <c r="D416" s="34"/>
      <c r="E416" s="34"/>
      <c r="F416" s="34"/>
      <c r="G416" s="34"/>
      <c r="H416" s="34"/>
      <c r="I416" s="41"/>
    </row>
    <row r="417" spans="3:9" ht="12.75">
      <c r="C417" s="34"/>
      <c r="D417" s="34"/>
      <c r="E417" s="34"/>
      <c r="F417" s="34"/>
      <c r="G417" s="34"/>
      <c r="H417" s="34"/>
      <c r="I417" s="41"/>
    </row>
    <row r="418" spans="3:9" ht="12.75">
      <c r="C418" s="34"/>
      <c r="D418" s="34"/>
      <c r="E418" s="34"/>
      <c r="F418" s="34"/>
      <c r="G418" s="34"/>
      <c r="H418" s="34"/>
      <c r="I418" s="41"/>
    </row>
    <row r="419" spans="3:9" ht="12.75">
      <c r="C419" s="34"/>
      <c r="D419" s="34"/>
      <c r="E419" s="34"/>
      <c r="F419" s="34"/>
      <c r="G419" s="34"/>
      <c r="H419" s="34"/>
      <c r="I419" s="41"/>
    </row>
    <row r="420" spans="3:9" ht="12.75">
      <c r="C420" s="34"/>
      <c r="D420" s="34"/>
      <c r="E420" s="34"/>
      <c r="F420" s="34"/>
      <c r="G420" s="34"/>
      <c r="H420" s="34"/>
      <c r="I420" s="41"/>
    </row>
    <row r="421" spans="3:9" ht="12.75">
      <c r="C421" s="34"/>
      <c r="D421" s="34"/>
      <c r="E421" s="34"/>
      <c r="F421" s="34"/>
      <c r="G421" s="34"/>
      <c r="H421" s="34"/>
      <c r="I421" s="41"/>
    </row>
    <row r="422" spans="3:9" ht="12.75">
      <c r="C422" s="34"/>
      <c r="D422" s="34"/>
      <c r="E422" s="34"/>
      <c r="F422" s="34"/>
      <c r="G422" s="34"/>
      <c r="H422" s="34"/>
      <c r="I422" s="41"/>
    </row>
    <row r="423" spans="3:9" ht="12.75">
      <c r="C423" s="34"/>
      <c r="D423" s="34"/>
      <c r="E423" s="34"/>
      <c r="F423" s="34"/>
      <c r="G423" s="34"/>
      <c r="H423" s="34"/>
      <c r="I423" s="41"/>
    </row>
    <row r="424" spans="3:9" ht="12.75">
      <c r="C424" s="34"/>
      <c r="D424" s="34"/>
      <c r="E424" s="34"/>
      <c r="F424" s="34"/>
      <c r="G424" s="34"/>
      <c r="H424" s="34"/>
      <c r="I424" s="41"/>
    </row>
    <row r="425" spans="3:9" ht="12.75">
      <c r="C425" s="34"/>
      <c r="D425" s="34"/>
      <c r="E425" s="34"/>
      <c r="F425" s="34"/>
      <c r="G425" s="34"/>
      <c r="H425" s="34"/>
      <c r="I425" s="41"/>
    </row>
    <row r="426" spans="3:9" ht="12.75">
      <c r="C426" s="34"/>
      <c r="D426" s="34"/>
      <c r="E426" s="34"/>
      <c r="F426" s="34"/>
      <c r="G426" s="34"/>
      <c r="H426" s="34"/>
      <c r="I426" s="41"/>
    </row>
    <row r="427" spans="3:9" ht="12.75">
      <c r="C427" s="34"/>
      <c r="D427" s="34"/>
      <c r="E427" s="34"/>
      <c r="F427" s="34"/>
      <c r="G427" s="34"/>
      <c r="H427" s="34"/>
      <c r="I427" s="41"/>
    </row>
    <row r="428" spans="3:9" ht="12.75">
      <c r="C428" s="34"/>
      <c r="D428" s="34"/>
      <c r="E428" s="34"/>
      <c r="F428" s="34"/>
      <c r="G428" s="34"/>
      <c r="H428" s="34"/>
      <c r="I428" s="41"/>
    </row>
    <row r="429" spans="3:9" ht="12.75">
      <c r="C429" s="34"/>
      <c r="D429" s="34"/>
      <c r="E429" s="34"/>
      <c r="F429" s="34"/>
      <c r="G429" s="34"/>
      <c r="H429" s="34"/>
      <c r="I429" s="41"/>
    </row>
    <row r="430" spans="3:9" ht="12.75">
      <c r="C430" s="34"/>
      <c r="D430" s="34"/>
      <c r="E430" s="34"/>
      <c r="F430" s="34"/>
      <c r="G430" s="34"/>
      <c r="H430" s="34"/>
      <c r="I430" s="41"/>
    </row>
    <row r="431" spans="3:9" ht="12.75">
      <c r="C431" s="34"/>
      <c r="D431" s="34"/>
      <c r="E431" s="34"/>
      <c r="F431" s="34"/>
      <c r="G431" s="34"/>
      <c r="H431" s="34"/>
      <c r="I431" s="41"/>
    </row>
    <row r="432" spans="3:9" ht="12.75">
      <c r="C432" s="34"/>
      <c r="D432" s="34"/>
      <c r="E432" s="34"/>
      <c r="F432" s="34"/>
      <c r="G432" s="34"/>
      <c r="H432" s="34"/>
      <c r="I432" s="41"/>
    </row>
    <row r="433" spans="3:9" ht="12.75">
      <c r="C433" s="34"/>
      <c r="D433" s="34"/>
      <c r="E433" s="34"/>
      <c r="F433" s="34"/>
      <c r="G433" s="34"/>
      <c r="H433" s="34"/>
      <c r="I433" s="41"/>
    </row>
    <row r="434" spans="3:9" ht="12.75">
      <c r="C434" s="34"/>
      <c r="D434" s="34"/>
      <c r="E434" s="34"/>
      <c r="F434" s="34"/>
      <c r="G434" s="34"/>
      <c r="H434" s="34"/>
      <c r="I434" s="41"/>
    </row>
    <row r="435" spans="3:9" ht="12.75">
      <c r="C435" s="34"/>
      <c r="D435" s="34"/>
      <c r="E435" s="34"/>
      <c r="F435" s="34"/>
      <c r="G435" s="34"/>
      <c r="H435" s="34"/>
      <c r="I435" s="41"/>
    </row>
    <row r="436" spans="3:9" ht="12.75">
      <c r="C436" s="34"/>
      <c r="D436" s="34"/>
      <c r="E436" s="34"/>
      <c r="F436" s="34"/>
      <c r="G436" s="34"/>
      <c r="H436" s="34"/>
      <c r="I436" s="41"/>
    </row>
    <row r="437" spans="3:9" ht="12.75">
      <c r="C437" s="34"/>
      <c r="D437" s="34"/>
      <c r="E437" s="34"/>
      <c r="F437" s="34"/>
      <c r="G437" s="34"/>
      <c r="H437" s="34"/>
      <c r="I437" s="41"/>
    </row>
    <row r="438" spans="3:9" ht="12.75">
      <c r="C438" s="34"/>
      <c r="D438" s="34"/>
      <c r="E438" s="34"/>
      <c r="F438" s="34"/>
      <c r="G438" s="34"/>
      <c r="H438" s="34"/>
      <c r="I438" s="41"/>
    </row>
    <row r="439" spans="3:9" ht="12.75">
      <c r="C439" s="34"/>
      <c r="D439" s="34"/>
      <c r="E439" s="34"/>
      <c r="F439" s="34"/>
      <c r="G439" s="34"/>
      <c r="H439" s="34"/>
      <c r="I439" s="41"/>
    </row>
    <row r="440" spans="3:9" ht="12.75">
      <c r="C440" s="34"/>
      <c r="D440" s="34"/>
      <c r="E440" s="34"/>
      <c r="F440" s="34"/>
      <c r="G440" s="34"/>
      <c r="H440" s="34"/>
      <c r="I440" s="41"/>
    </row>
    <row r="441" spans="3:9" ht="12.75">
      <c r="C441" s="34"/>
      <c r="D441" s="34"/>
      <c r="E441" s="34"/>
      <c r="F441" s="34"/>
      <c r="G441" s="34"/>
      <c r="H441" s="34"/>
      <c r="I441" s="41"/>
    </row>
    <row r="442" spans="3:9" ht="12.75">
      <c r="C442" s="34"/>
      <c r="D442" s="34"/>
      <c r="E442" s="34"/>
      <c r="F442" s="34"/>
      <c r="G442" s="34"/>
      <c r="H442" s="34"/>
      <c r="I442" s="41"/>
    </row>
    <row r="443" spans="3:9" ht="12.75">
      <c r="C443" s="34"/>
      <c r="D443" s="34"/>
      <c r="E443" s="34"/>
      <c r="F443" s="34"/>
      <c r="G443" s="34"/>
      <c r="H443" s="34"/>
      <c r="I443" s="41"/>
    </row>
    <row r="444" spans="3:9" ht="12.75">
      <c r="C444" s="34"/>
      <c r="D444" s="34"/>
      <c r="E444" s="34"/>
      <c r="F444" s="34"/>
      <c r="G444" s="34"/>
      <c r="H444" s="34"/>
      <c r="I444" s="41"/>
    </row>
    <row r="445" spans="3:9" ht="12.75">
      <c r="C445" s="34"/>
      <c r="D445" s="34"/>
      <c r="E445" s="34"/>
      <c r="F445" s="34"/>
      <c r="G445" s="34"/>
      <c r="H445" s="34"/>
      <c r="I445" s="41"/>
    </row>
    <row r="446" spans="3:9" ht="12.75">
      <c r="C446" s="34"/>
      <c r="D446" s="34"/>
      <c r="E446" s="34"/>
      <c r="F446" s="34"/>
      <c r="G446" s="34"/>
      <c r="H446" s="34"/>
      <c r="I446" s="41"/>
    </row>
    <row r="447" spans="3:9" ht="12.75">
      <c r="C447" s="34"/>
      <c r="D447" s="34"/>
      <c r="E447" s="34"/>
      <c r="F447" s="34"/>
      <c r="G447" s="34"/>
      <c r="H447" s="34"/>
      <c r="I447" s="41"/>
    </row>
    <row r="448" spans="3:9" ht="12.75">
      <c r="C448" s="34"/>
      <c r="D448" s="34"/>
      <c r="E448" s="34"/>
      <c r="F448" s="34"/>
      <c r="G448" s="34"/>
      <c r="H448" s="34"/>
      <c r="I448" s="41"/>
    </row>
    <row r="449" spans="3:9" ht="12.75">
      <c r="C449" s="34"/>
      <c r="D449" s="34"/>
      <c r="E449" s="34"/>
      <c r="F449" s="34"/>
      <c r="G449" s="34"/>
      <c r="H449" s="34"/>
      <c r="I449" s="41"/>
    </row>
    <row r="450" spans="3:9" ht="12.75">
      <c r="C450" s="34"/>
      <c r="D450" s="34"/>
      <c r="E450" s="34"/>
      <c r="F450" s="34"/>
      <c r="G450" s="34"/>
      <c r="H450" s="34"/>
      <c r="I450" s="41"/>
    </row>
    <row r="451" spans="3:9" ht="12.75">
      <c r="C451" s="34"/>
      <c r="D451" s="34"/>
      <c r="E451" s="34"/>
      <c r="F451" s="34"/>
      <c r="G451" s="34"/>
      <c r="H451" s="34"/>
      <c r="I451" s="41"/>
    </row>
    <row r="452" spans="3:9" ht="12.75">
      <c r="C452" s="34"/>
      <c r="D452" s="34"/>
      <c r="E452" s="34"/>
      <c r="F452" s="34"/>
      <c r="G452" s="34"/>
      <c r="H452" s="34"/>
      <c r="I452" s="41"/>
    </row>
    <row r="453" spans="3:9" ht="12.75">
      <c r="C453" s="34"/>
      <c r="D453" s="34"/>
      <c r="E453" s="34"/>
      <c r="F453" s="34"/>
      <c r="G453" s="34"/>
      <c r="H453" s="34"/>
      <c r="I453" s="41"/>
    </row>
    <row r="454" spans="3:9" ht="12.75">
      <c r="C454" s="34"/>
      <c r="D454" s="34"/>
      <c r="E454" s="34"/>
      <c r="F454" s="34"/>
      <c r="G454" s="34"/>
      <c r="H454" s="34"/>
      <c r="I454" s="41"/>
    </row>
    <row r="455" spans="3:9" ht="12.75">
      <c r="C455" s="34"/>
      <c r="D455" s="34"/>
      <c r="E455" s="34"/>
      <c r="F455" s="34"/>
      <c r="G455" s="34"/>
      <c r="H455" s="34"/>
      <c r="I455" s="41"/>
    </row>
    <row r="456" spans="3:9" ht="12.75">
      <c r="C456" s="34"/>
      <c r="D456" s="34"/>
      <c r="E456" s="34"/>
      <c r="F456" s="34"/>
      <c r="G456" s="34"/>
      <c r="H456" s="34"/>
      <c r="I456" s="41"/>
    </row>
    <row r="457" spans="3:9" ht="12.75">
      <c r="C457" s="34"/>
      <c r="D457" s="34"/>
      <c r="E457" s="34"/>
      <c r="F457" s="34"/>
      <c r="G457" s="34"/>
      <c r="H457" s="34"/>
      <c r="I457" s="41"/>
    </row>
    <row r="458" spans="3:9" ht="12.75">
      <c r="C458" s="34"/>
      <c r="D458" s="34"/>
      <c r="E458" s="34"/>
      <c r="F458" s="34"/>
      <c r="G458" s="34"/>
      <c r="H458" s="34"/>
      <c r="I458" s="41"/>
    </row>
    <row r="459" spans="3:9" ht="12.75">
      <c r="C459" s="34"/>
      <c r="D459" s="34"/>
      <c r="E459" s="34"/>
      <c r="F459" s="34"/>
      <c r="G459" s="34"/>
      <c r="H459" s="34"/>
      <c r="I459" s="41"/>
    </row>
    <row r="460" spans="3:9" ht="12.75">
      <c r="C460" s="34"/>
      <c r="D460" s="34"/>
      <c r="E460" s="34"/>
      <c r="F460" s="34"/>
      <c r="G460" s="34"/>
      <c r="H460" s="34"/>
      <c r="I460" s="41"/>
    </row>
    <row r="461" spans="3:9" ht="12.75">
      <c r="C461" s="34"/>
      <c r="D461" s="34"/>
      <c r="E461" s="34"/>
      <c r="F461" s="34"/>
      <c r="G461" s="34"/>
      <c r="H461" s="34"/>
      <c r="I461" s="41"/>
    </row>
    <row r="462" spans="3:9" ht="12.75">
      <c r="C462" s="34"/>
      <c r="D462" s="34"/>
      <c r="E462" s="34"/>
      <c r="F462" s="34"/>
      <c r="G462" s="34"/>
      <c r="H462" s="34"/>
      <c r="I462" s="41"/>
    </row>
    <row r="463" spans="3:9" ht="12.75">
      <c r="C463" s="34"/>
      <c r="D463" s="34"/>
      <c r="E463" s="34"/>
      <c r="F463" s="34"/>
      <c r="G463" s="34"/>
      <c r="H463" s="34"/>
      <c r="I463" s="41"/>
    </row>
    <row r="464" spans="3:9" ht="12.75">
      <c r="C464" s="34"/>
      <c r="D464" s="34"/>
      <c r="E464" s="34"/>
      <c r="F464" s="34"/>
      <c r="G464" s="34"/>
      <c r="H464" s="34"/>
      <c r="I464" s="41"/>
    </row>
    <row r="465" spans="3:9" ht="12.75">
      <c r="C465" s="34"/>
      <c r="D465" s="34"/>
      <c r="E465" s="34"/>
      <c r="F465" s="34"/>
      <c r="G465" s="34"/>
      <c r="H465" s="34"/>
      <c r="I465" s="41"/>
    </row>
    <row r="466" spans="3:9" ht="12.75">
      <c r="C466" s="34"/>
      <c r="D466" s="34"/>
      <c r="E466" s="34"/>
      <c r="F466" s="34"/>
      <c r="G466" s="34"/>
      <c r="H466" s="34"/>
      <c r="I466" s="41"/>
    </row>
    <row r="467" spans="3:9" ht="12.75">
      <c r="C467" s="34"/>
      <c r="D467" s="34"/>
      <c r="E467" s="34"/>
      <c r="F467" s="34"/>
      <c r="G467" s="34"/>
      <c r="H467" s="34"/>
      <c r="I467" s="41"/>
    </row>
    <row r="468" spans="3:9" ht="12.75">
      <c r="C468" s="34"/>
      <c r="D468" s="34"/>
      <c r="E468" s="34"/>
      <c r="F468" s="34"/>
      <c r="G468" s="34"/>
      <c r="H468" s="34"/>
      <c r="I468" s="41"/>
    </row>
    <row r="469" spans="3:9" ht="12.75">
      <c r="C469" s="34"/>
      <c r="D469" s="34"/>
      <c r="E469" s="34"/>
      <c r="F469" s="34"/>
      <c r="G469" s="34"/>
      <c r="H469" s="34"/>
      <c r="I469" s="41"/>
    </row>
    <row r="470" spans="3:9" ht="12.75">
      <c r="C470" s="34"/>
      <c r="D470" s="34"/>
      <c r="E470" s="34"/>
      <c r="F470" s="34"/>
      <c r="G470" s="34"/>
      <c r="H470" s="34"/>
      <c r="I470" s="41"/>
    </row>
    <row r="471" spans="3:9" ht="12.75">
      <c r="C471" s="34"/>
      <c r="D471" s="34"/>
      <c r="E471" s="34"/>
      <c r="F471" s="34"/>
      <c r="G471" s="34"/>
      <c r="H471" s="34"/>
      <c r="I471" s="41"/>
    </row>
    <row r="472" spans="3:9" ht="12.75">
      <c r="C472" s="34"/>
      <c r="D472" s="34"/>
      <c r="E472" s="34"/>
      <c r="F472" s="34"/>
      <c r="G472" s="34"/>
      <c r="H472" s="34"/>
      <c r="I472" s="41"/>
    </row>
    <row r="473" spans="3:9" ht="12.75">
      <c r="C473" s="34"/>
      <c r="D473" s="34"/>
      <c r="E473" s="34"/>
      <c r="F473" s="34"/>
      <c r="G473" s="34"/>
      <c r="H473" s="34"/>
      <c r="I473" s="41"/>
    </row>
    <row r="474" spans="3:9" ht="12.75">
      <c r="C474" s="34"/>
      <c r="D474" s="34"/>
      <c r="E474" s="34"/>
      <c r="F474" s="34"/>
      <c r="G474" s="34"/>
      <c r="H474" s="34"/>
      <c r="I474" s="41"/>
    </row>
    <row r="475" spans="3:9" ht="12.75">
      <c r="C475" s="34"/>
      <c r="D475" s="34"/>
      <c r="E475" s="34"/>
      <c r="F475" s="34"/>
      <c r="G475" s="34"/>
      <c r="H475" s="34"/>
      <c r="I475" s="41"/>
    </row>
    <row r="476" spans="3:9" ht="12.75">
      <c r="C476" s="34"/>
      <c r="D476" s="34"/>
      <c r="E476" s="34"/>
      <c r="F476" s="34"/>
      <c r="G476" s="34"/>
      <c r="H476" s="34"/>
      <c r="I476" s="41"/>
    </row>
    <row r="477" spans="3:9" ht="12.75">
      <c r="C477" s="34"/>
      <c r="D477" s="34"/>
      <c r="E477" s="34"/>
      <c r="F477" s="34"/>
      <c r="G477" s="34"/>
      <c r="H477" s="34"/>
      <c r="I477" s="41"/>
    </row>
    <row r="478" spans="3:9" ht="12.75">
      <c r="C478" s="34"/>
      <c r="D478" s="34"/>
      <c r="E478" s="34"/>
      <c r="F478" s="34"/>
      <c r="G478" s="34"/>
      <c r="H478" s="34"/>
      <c r="I478" s="41"/>
    </row>
    <row r="479" spans="3:9" ht="12.75">
      <c r="C479" s="34"/>
      <c r="D479" s="34"/>
      <c r="E479" s="34"/>
      <c r="F479" s="34"/>
      <c r="G479" s="34"/>
      <c r="H479" s="34"/>
      <c r="I479" s="41"/>
    </row>
    <row r="480" spans="3:9" ht="12.75">
      <c r="C480" s="34"/>
      <c r="D480" s="34"/>
      <c r="E480" s="34"/>
      <c r="F480" s="34"/>
      <c r="G480" s="34"/>
      <c r="H480" s="34"/>
      <c r="I480" s="41"/>
    </row>
    <row r="481" spans="3:9" ht="12.75">
      <c r="C481" s="34"/>
      <c r="D481" s="34"/>
      <c r="E481" s="34"/>
      <c r="F481" s="34"/>
      <c r="G481" s="34"/>
      <c r="H481" s="34"/>
      <c r="I481" s="41"/>
    </row>
    <row r="482" spans="3:9" ht="12.75">
      <c r="C482" s="34"/>
      <c r="D482" s="34"/>
      <c r="E482" s="34"/>
      <c r="F482" s="34"/>
      <c r="G482" s="34"/>
      <c r="H482" s="34"/>
      <c r="I482" s="41"/>
    </row>
    <row r="483" spans="3:9" ht="12.75">
      <c r="C483" s="34"/>
      <c r="D483" s="34"/>
      <c r="E483" s="34"/>
      <c r="F483" s="34"/>
      <c r="G483" s="34"/>
      <c r="H483" s="34"/>
      <c r="I483" s="41"/>
    </row>
    <row r="484" spans="3:9" ht="12.75">
      <c r="C484" s="34"/>
      <c r="D484" s="34"/>
      <c r="E484" s="34"/>
      <c r="F484" s="34"/>
      <c r="G484" s="34"/>
      <c r="H484" s="34"/>
      <c r="I484" s="41"/>
    </row>
    <row r="485" spans="3:9" ht="12.75">
      <c r="C485" s="34"/>
      <c r="D485" s="34"/>
      <c r="E485" s="34"/>
      <c r="F485" s="34"/>
      <c r="G485" s="34"/>
      <c r="H485" s="34"/>
      <c r="I485" s="41"/>
    </row>
    <row r="486" spans="3:9" ht="12.75">
      <c r="C486" s="34"/>
      <c r="D486" s="34"/>
      <c r="E486" s="34"/>
      <c r="F486" s="34"/>
      <c r="G486" s="34"/>
      <c r="H486" s="34"/>
      <c r="I486" s="41"/>
    </row>
    <row r="487" spans="3:9" ht="12.75">
      <c r="C487" s="34"/>
      <c r="D487" s="34"/>
      <c r="E487" s="34"/>
      <c r="F487" s="34"/>
      <c r="G487" s="34"/>
      <c r="H487" s="34"/>
      <c r="I487" s="41"/>
    </row>
    <row r="488" spans="3:9" ht="12.75">
      <c r="C488" s="34"/>
      <c r="D488" s="34"/>
      <c r="E488" s="34"/>
      <c r="F488" s="34"/>
      <c r="G488" s="34"/>
      <c r="H488" s="34"/>
      <c r="I488" s="41"/>
    </row>
    <row r="489" spans="3:9" ht="12.75">
      <c r="C489" s="34"/>
      <c r="D489" s="34"/>
      <c r="E489" s="34"/>
      <c r="F489" s="34"/>
      <c r="G489" s="34"/>
      <c r="H489" s="34"/>
      <c r="I489" s="41"/>
    </row>
    <row r="490" spans="3:9" ht="12.75">
      <c r="C490" s="34"/>
      <c r="D490" s="34"/>
      <c r="E490" s="34"/>
      <c r="F490" s="34"/>
      <c r="G490" s="34"/>
      <c r="H490" s="34"/>
      <c r="I490" s="41"/>
    </row>
    <row r="491" spans="3:9" ht="12.75">
      <c r="C491" s="34"/>
      <c r="D491" s="34"/>
      <c r="E491" s="34"/>
      <c r="F491" s="34"/>
      <c r="G491" s="34"/>
      <c r="H491" s="34"/>
      <c r="I491" s="41"/>
    </row>
    <row r="492" spans="3:9" ht="12.75">
      <c r="C492" s="34"/>
      <c r="D492" s="34"/>
      <c r="E492" s="34"/>
      <c r="F492" s="34"/>
      <c r="G492" s="34"/>
      <c r="H492" s="34"/>
      <c r="I492" s="41"/>
    </row>
    <row r="493" spans="3:9" ht="12.75">
      <c r="C493" s="34"/>
      <c r="D493" s="34"/>
      <c r="E493" s="34"/>
      <c r="F493" s="34"/>
      <c r="G493" s="34"/>
      <c r="H493" s="34"/>
      <c r="I493" s="41"/>
    </row>
    <row r="494" spans="3:9" ht="12.75">
      <c r="C494" s="34"/>
      <c r="D494" s="34"/>
      <c r="E494" s="34"/>
      <c r="F494" s="34"/>
      <c r="G494" s="34"/>
      <c r="H494" s="34"/>
      <c r="I494" s="41"/>
    </row>
    <row r="495" spans="3:9" ht="12.75">
      <c r="C495" s="34"/>
      <c r="D495" s="34"/>
      <c r="E495" s="34"/>
      <c r="F495" s="34"/>
      <c r="G495" s="34"/>
      <c r="H495" s="34"/>
      <c r="I495" s="41"/>
    </row>
    <row r="496" spans="3:9" ht="12.75">
      <c r="C496" s="34"/>
      <c r="D496" s="34"/>
      <c r="E496" s="34"/>
      <c r="F496" s="34"/>
      <c r="G496" s="34"/>
      <c r="H496" s="34"/>
      <c r="I496" s="41"/>
    </row>
    <row r="497" spans="3:9" ht="12.75">
      <c r="C497" s="34"/>
      <c r="D497" s="34"/>
      <c r="E497" s="34"/>
      <c r="F497" s="34"/>
      <c r="G497" s="34"/>
      <c r="H497" s="34"/>
      <c r="I497" s="41"/>
    </row>
    <row r="498" spans="3:9" ht="12.75">
      <c r="C498" s="34"/>
      <c r="D498" s="34"/>
      <c r="E498" s="34"/>
      <c r="F498" s="34"/>
      <c r="G498" s="34"/>
      <c r="H498" s="34"/>
      <c r="I498" s="41"/>
    </row>
    <row r="499" spans="3:9" ht="12.75">
      <c r="C499" s="34"/>
      <c r="D499" s="34"/>
      <c r="E499" s="34"/>
      <c r="F499" s="34"/>
      <c r="G499" s="34"/>
      <c r="H499" s="34"/>
      <c r="I499" s="41"/>
    </row>
    <row r="500" spans="3:9" ht="12.75">
      <c r="C500" s="34"/>
      <c r="D500" s="34"/>
      <c r="E500" s="34"/>
      <c r="F500" s="34"/>
      <c r="G500" s="34"/>
      <c r="H500" s="34"/>
      <c r="I500" s="41"/>
    </row>
    <row r="501" spans="3:9" ht="12.75">
      <c r="C501" s="34"/>
      <c r="D501" s="34"/>
      <c r="E501" s="34"/>
      <c r="F501" s="34"/>
      <c r="G501" s="34"/>
      <c r="H501" s="34"/>
      <c r="I501" s="41"/>
    </row>
    <row r="502" spans="3:9" ht="12.75">
      <c r="C502" s="34"/>
      <c r="D502" s="34"/>
      <c r="E502" s="34"/>
      <c r="F502" s="34"/>
      <c r="G502" s="34"/>
      <c r="H502" s="34"/>
      <c r="I502" s="41"/>
    </row>
    <row r="503" spans="3:9" ht="12.75">
      <c r="C503" s="34"/>
      <c r="D503" s="34"/>
      <c r="E503" s="34"/>
      <c r="F503" s="34"/>
      <c r="G503" s="34"/>
      <c r="H503" s="34"/>
      <c r="I503" s="41"/>
    </row>
    <row r="504" spans="3:9" ht="12.75">
      <c r="C504" s="34"/>
      <c r="D504" s="34"/>
      <c r="E504" s="34"/>
      <c r="F504" s="34"/>
      <c r="G504" s="34"/>
      <c r="H504" s="34"/>
      <c r="I504" s="41"/>
    </row>
    <row r="505" spans="3:9" ht="12.75">
      <c r="C505" s="34"/>
      <c r="D505" s="34"/>
      <c r="E505" s="34"/>
      <c r="F505" s="34"/>
      <c r="G505" s="34"/>
      <c r="H505" s="34"/>
      <c r="I505" s="41"/>
    </row>
    <row r="506" spans="3:9" ht="12.75">
      <c r="C506" s="34"/>
      <c r="D506" s="34"/>
      <c r="E506" s="34"/>
      <c r="F506" s="34"/>
      <c r="G506" s="34"/>
      <c r="H506" s="34"/>
      <c r="I506" s="41"/>
    </row>
    <row r="507" spans="3:9" ht="12.75">
      <c r="C507" s="34"/>
      <c r="D507" s="34"/>
      <c r="E507" s="34"/>
      <c r="F507" s="34"/>
      <c r="G507" s="34"/>
      <c r="H507" s="34"/>
      <c r="I507" s="41"/>
    </row>
    <row r="508" spans="3:9" ht="12.75">
      <c r="C508" s="34"/>
      <c r="D508" s="34"/>
      <c r="E508" s="34"/>
      <c r="F508" s="34"/>
      <c r="G508" s="34"/>
      <c r="H508" s="34"/>
      <c r="I508" s="41"/>
    </row>
    <row r="509" spans="3:9" ht="12.75">
      <c r="C509" s="34"/>
      <c r="D509" s="34"/>
      <c r="E509" s="34"/>
      <c r="F509" s="34"/>
      <c r="G509" s="34"/>
      <c r="H509" s="34"/>
      <c r="I509" s="41"/>
    </row>
    <row r="510" spans="3:9" ht="12.75">
      <c r="C510" s="34"/>
      <c r="D510" s="34"/>
      <c r="E510" s="34"/>
      <c r="F510" s="34"/>
      <c r="G510" s="34"/>
      <c r="H510" s="34"/>
      <c r="I510" s="41"/>
    </row>
    <row r="511" spans="3:9" ht="12.75">
      <c r="C511" s="34"/>
      <c r="D511" s="34"/>
      <c r="E511" s="34"/>
      <c r="F511" s="34"/>
      <c r="G511" s="34"/>
      <c r="H511" s="34"/>
      <c r="I511" s="41"/>
    </row>
    <row r="512" spans="3:9" ht="12.75">
      <c r="C512" s="34"/>
      <c r="D512" s="34"/>
      <c r="E512" s="34"/>
      <c r="F512" s="34"/>
      <c r="G512" s="34"/>
      <c r="H512" s="34"/>
      <c r="I512" s="41"/>
    </row>
    <row r="513" spans="3:9" ht="12.75">
      <c r="C513" s="34"/>
      <c r="D513" s="34"/>
      <c r="E513" s="34"/>
      <c r="F513" s="34"/>
      <c r="G513" s="34"/>
      <c r="H513" s="34"/>
      <c r="I513" s="41"/>
    </row>
    <row r="514" spans="3:9" ht="12.75">
      <c r="C514" s="34"/>
      <c r="D514" s="34"/>
      <c r="E514" s="34"/>
      <c r="F514" s="34"/>
      <c r="G514" s="34"/>
      <c r="H514" s="34"/>
      <c r="I514" s="41"/>
    </row>
    <row r="515" spans="3:9" ht="12.75">
      <c r="C515" s="34"/>
      <c r="D515" s="34"/>
      <c r="E515" s="34"/>
      <c r="F515" s="34"/>
      <c r="G515" s="34"/>
      <c r="H515" s="34"/>
      <c r="I515" s="41"/>
    </row>
    <row r="516" spans="3:9" ht="12.75">
      <c r="C516" s="34"/>
      <c r="D516" s="34"/>
      <c r="E516" s="34"/>
      <c r="F516" s="34"/>
      <c r="G516" s="34"/>
      <c r="H516" s="34"/>
      <c r="I516" s="41"/>
    </row>
    <row r="517" spans="3:9" ht="12.75">
      <c r="C517" s="34"/>
      <c r="D517" s="34"/>
      <c r="E517" s="34"/>
      <c r="F517" s="34"/>
      <c r="G517" s="34"/>
      <c r="H517" s="34"/>
      <c r="I517" s="41"/>
    </row>
    <row r="518" spans="3:9" ht="12.75">
      <c r="C518" s="34"/>
      <c r="D518" s="34"/>
      <c r="E518" s="34"/>
      <c r="F518" s="34"/>
      <c r="G518" s="34"/>
      <c r="H518" s="34"/>
      <c r="I518" s="41"/>
    </row>
    <row r="519" spans="3:9" ht="12.75">
      <c r="C519" s="34"/>
      <c r="D519" s="34"/>
      <c r="E519" s="34"/>
      <c r="F519" s="34"/>
      <c r="G519" s="34"/>
      <c r="H519" s="34"/>
      <c r="I519" s="41"/>
    </row>
    <row r="520" spans="3:9" ht="12.75">
      <c r="C520" s="34"/>
      <c r="D520" s="34"/>
      <c r="E520" s="34"/>
      <c r="F520" s="34"/>
      <c r="G520" s="34"/>
      <c r="H520" s="34"/>
      <c r="I520" s="41"/>
    </row>
    <row r="521" spans="3:9" ht="12.75">
      <c r="C521" s="34"/>
      <c r="D521" s="34"/>
      <c r="E521" s="34"/>
      <c r="F521" s="34"/>
      <c r="G521" s="34"/>
      <c r="H521" s="34"/>
      <c r="I521" s="41"/>
    </row>
    <row r="522" spans="3:9" ht="12.75">
      <c r="C522" s="34"/>
      <c r="D522" s="34"/>
      <c r="E522" s="34"/>
      <c r="F522" s="34"/>
      <c r="G522" s="34"/>
      <c r="H522" s="34"/>
      <c r="I522" s="41"/>
    </row>
    <row r="523" spans="3:9" ht="12.75">
      <c r="C523" s="34"/>
      <c r="D523" s="34"/>
      <c r="E523" s="34"/>
      <c r="F523" s="34"/>
      <c r="G523" s="34"/>
      <c r="H523" s="34"/>
      <c r="I523" s="41"/>
    </row>
    <row r="524" spans="3:9" ht="12.75">
      <c r="C524" s="34"/>
      <c r="D524" s="34"/>
      <c r="E524" s="34"/>
      <c r="F524" s="34"/>
      <c r="G524" s="34"/>
      <c r="H524" s="34"/>
      <c r="I524" s="41"/>
    </row>
    <row r="525" spans="3:9" ht="12.75">
      <c r="C525" s="34"/>
      <c r="D525" s="34"/>
      <c r="E525" s="34"/>
      <c r="F525" s="34"/>
      <c r="G525" s="34"/>
      <c r="H525" s="34"/>
      <c r="I525" s="41"/>
    </row>
    <row r="526" spans="3:9" ht="12.75">
      <c r="C526" s="34"/>
      <c r="D526" s="34"/>
      <c r="E526" s="34"/>
      <c r="F526" s="34"/>
      <c r="G526" s="34"/>
      <c r="H526" s="34"/>
      <c r="I526" s="41"/>
    </row>
    <row r="527" spans="3:9" ht="12.75">
      <c r="C527" s="34"/>
      <c r="D527" s="34"/>
      <c r="E527" s="34"/>
      <c r="F527" s="34"/>
      <c r="G527" s="34"/>
      <c r="H527" s="34"/>
      <c r="I527" s="41"/>
    </row>
    <row r="528" spans="3:9" ht="12.75">
      <c r="C528" s="34"/>
      <c r="D528" s="34"/>
      <c r="E528" s="34"/>
      <c r="F528" s="34"/>
      <c r="G528" s="34"/>
      <c r="H528" s="34"/>
      <c r="I528" s="41"/>
    </row>
    <row r="529" spans="3:9" ht="12.75">
      <c r="C529" s="34"/>
      <c r="D529" s="34"/>
      <c r="E529" s="34"/>
      <c r="F529" s="34"/>
      <c r="G529" s="34"/>
      <c r="H529" s="34"/>
      <c r="I529" s="41"/>
    </row>
    <row r="530" spans="3:9" ht="12.75">
      <c r="C530" s="34"/>
      <c r="D530" s="34"/>
      <c r="E530" s="34"/>
      <c r="F530" s="34"/>
      <c r="G530" s="34"/>
      <c r="H530" s="34"/>
      <c r="I530" s="41"/>
    </row>
    <row r="531" spans="3:9" ht="12.75">
      <c r="C531" s="34"/>
      <c r="D531" s="34"/>
      <c r="E531" s="34"/>
      <c r="F531" s="34"/>
      <c r="G531" s="34"/>
      <c r="H531" s="34"/>
      <c r="I531" s="41"/>
    </row>
    <row r="532" spans="3:9" ht="12.75">
      <c r="C532" s="34"/>
      <c r="D532" s="34"/>
      <c r="E532" s="34"/>
      <c r="F532" s="34"/>
      <c r="G532" s="34"/>
      <c r="H532" s="34"/>
      <c r="I532" s="41"/>
    </row>
    <row r="533" spans="3:9" ht="12.75">
      <c r="C533" s="34"/>
      <c r="D533" s="34"/>
      <c r="E533" s="34"/>
      <c r="F533" s="34"/>
      <c r="G533" s="34"/>
      <c r="H533" s="34"/>
      <c r="I533" s="41"/>
    </row>
    <row r="534" spans="3:9" ht="12.75">
      <c r="C534" s="34"/>
      <c r="D534" s="34"/>
      <c r="E534" s="34"/>
      <c r="F534" s="34"/>
      <c r="G534" s="34"/>
      <c r="H534" s="34"/>
      <c r="I534" s="41"/>
    </row>
    <row r="535" spans="3:9" ht="12.75">
      <c r="C535" s="34"/>
      <c r="D535" s="34"/>
      <c r="E535" s="34"/>
      <c r="F535" s="34"/>
      <c r="G535" s="34"/>
      <c r="H535" s="34"/>
      <c r="I535" s="41"/>
    </row>
    <row r="536" spans="3:9" ht="12.75">
      <c r="C536" s="34"/>
      <c r="D536" s="34"/>
      <c r="E536" s="34"/>
      <c r="F536" s="34"/>
      <c r="G536" s="34"/>
      <c r="H536" s="34"/>
      <c r="I536" s="41"/>
    </row>
    <row r="537" spans="3:9" ht="12.75">
      <c r="C537" s="34"/>
      <c r="D537" s="34"/>
      <c r="E537" s="34"/>
      <c r="F537" s="34"/>
      <c r="G537" s="34"/>
      <c r="H537" s="34"/>
      <c r="I537" s="41"/>
    </row>
    <row r="538" spans="3:9" ht="12.75">
      <c r="C538" s="34"/>
      <c r="D538" s="34"/>
      <c r="E538" s="34"/>
      <c r="F538" s="34"/>
      <c r="G538" s="34"/>
      <c r="H538" s="34"/>
      <c r="I538" s="41"/>
    </row>
    <row r="539" spans="3:9" ht="12.75">
      <c r="C539" s="34"/>
      <c r="D539" s="34"/>
      <c r="E539" s="34"/>
      <c r="F539" s="34"/>
      <c r="G539" s="34"/>
      <c r="H539" s="34"/>
      <c r="I539" s="41"/>
    </row>
    <row r="540" spans="3:9" ht="12.75">
      <c r="C540" s="34"/>
      <c r="D540" s="34"/>
      <c r="E540" s="34"/>
      <c r="F540" s="34"/>
      <c r="G540" s="34"/>
      <c r="H540" s="34"/>
      <c r="I540" s="41"/>
    </row>
    <row r="541" spans="3:9" ht="12.75">
      <c r="C541" s="34"/>
      <c r="D541" s="34"/>
      <c r="E541" s="34"/>
      <c r="F541" s="34"/>
      <c r="G541" s="34"/>
      <c r="H541" s="34"/>
      <c r="I541" s="41"/>
    </row>
    <row r="542" spans="3:9" ht="12.75">
      <c r="C542" s="34"/>
      <c r="D542" s="34"/>
      <c r="E542" s="34"/>
      <c r="F542" s="34"/>
      <c r="G542" s="34"/>
      <c r="H542" s="34"/>
      <c r="I542" s="41"/>
    </row>
    <row r="543" spans="3:9" ht="12.75">
      <c r="C543" s="34"/>
      <c r="D543" s="34"/>
      <c r="E543" s="34"/>
      <c r="F543" s="34"/>
      <c r="G543" s="34"/>
      <c r="H543" s="34"/>
      <c r="I543" s="41"/>
    </row>
    <row r="544" spans="3:9" ht="12.75">
      <c r="C544" s="34"/>
      <c r="D544" s="34"/>
      <c r="E544" s="34"/>
      <c r="F544" s="34"/>
      <c r="G544" s="34"/>
      <c r="H544" s="34"/>
      <c r="I544" s="41"/>
    </row>
    <row r="545" spans="3:9" ht="12.75">
      <c r="C545" s="34"/>
      <c r="D545" s="34"/>
      <c r="E545" s="34"/>
      <c r="F545" s="34"/>
      <c r="G545" s="34"/>
      <c r="H545" s="34"/>
      <c r="I545" s="41"/>
    </row>
    <row r="546" spans="3:9" ht="12.75">
      <c r="C546" s="34"/>
      <c r="D546" s="34"/>
      <c r="E546" s="34"/>
      <c r="F546" s="34"/>
      <c r="G546" s="34"/>
      <c r="H546" s="34"/>
      <c r="I546" s="41"/>
    </row>
    <row r="547" spans="3:9" ht="12.75">
      <c r="C547" s="34"/>
      <c r="D547" s="34"/>
      <c r="E547" s="34"/>
      <c r="F547" s="34"/>
      <c r="G547" s="34"/>
      <c r="H547" s="34"/>
      <c r="I547" s="41"/>
    </row>
    <row r="548" spans="3:9" ht="12.75">
      <c r="C548" s="34"/>
      <c r="D548" s="34"/>
      <c r="E548" s="34"/>
      <c r="F548" s="34"/>
      <c r="G548" s="34"/>
      <c r="H548" s="34"/>
      <c r="I548" s="41"/>
    </row>
    <row r="549" spans="3:9" ht="12.75">
      <c r="C549" s="34"/>
      <c r="D549" s="34"/>
      <c r="E549" s="34"/>
      <c r="F549" s="34"/>
      <c r="G549" s="34"/>
      <c r="H549" s="34"/>
      <c r="I549" s="41"/>
    </row>
    <row r="550" spans="3:9" ht="12.75">
      <c r="C550" s="34"/>
      <c r="D550" s="34"/>
      <c r="E550" s="34"/>
      <c r="F550" s="34"/>
      <c r="G550" s="34"/>
      <c r="H550" s="34"/>
      <c r="I550" s="41"/>
    </row>
    <row r="551" spans="3:9" ht="12.75">
      <c r="C551" s="34"/>
      <c r="D551" s="34"/>
      <c r="E551" s="34"/>
      <c r="F551" s="34"/>
      <c r="G551" s="34"/>
      <c r="H551" s="34"/>
      <c r="I551" s="41"/>
    </row>
    <row r="552" spans="3:9" ht="12.75">
      <c r="C552" s="34"/>
      <c r="D552" s="34"/>
      <c r="E552" s="34"/>
      <c r="F552" s="34"/>
      <c r="G552" s="34"/>
      <c r="H552" s="34"/>
      <c r="I552" s="41"/>
    </row>
    <row r="553" spans="3:9" ht="12.75">
      <c r="C553" s="34"/>
      <c r="D553" s="34"/>
      <c r="E553" s="34"/>
      <c r="F553" s="34"/>
      <c r="G553" s="34"/>
      <c r="H553" s="34"/>
      <c r="I553" s="41"/>
    </row>
    <row r="554" spans="3:9" ht="12.75">
      <c r="C554" s="34"/>
      <c r="D554" s="34"/>
      <c r="E554" s="34"/>
      <c r="F554" s="34"/>
      <c r="G554" s="34"/>
      <c r="H554" s="34"/>
      <c r="I554" s="41"/>
    </row>
    <row r="555" spans="3:9" ht="12.75">
      <c r="C555" s="34"/>
      <c r="D555" s="34"/>
      <c r="E555" s="34"/>
      <c r="F555" s="34"/>
      <c r="G555" s="34"/>
      <c r="H555" s="34"/>
      <c r="I555" s="41"/>
    </row>
    <row r="556" spans="3:9" ht="12.75">
      <c r="C556" s="34"/>
      <c r="D556" s="34"/>
      <c r="E556" s="34"/>
      <c r="F556" s="34"/>
      <c r="G556" s="34"/>
      <c r="H556" s="34"/>
      <c r="I556" s="41"/>
    </row>
    <row r="557" spans="3:9" ht="12.75">
      <c r="C557" s="34"/>
      <c r="D557" s="34"/>
      <c r="E557" s="34"/>
      <c r="F557" s="34"/>
      <c r="G557" s="34"/>
      <c r="H557" s="34"/>
      <c r="I557" s="41"/>
    </row>
    <row r="558" spans="3:9" ht="12.75">
      <c r="C558" s="34"/>
      <c r="D558" s="34"/>
      <c r="E558" s="34"/>
      <c r="F558" s="34"/>
      <c r="G558" s="34"/>
      <c r="H558" s="34"/>
      <c r="I558" s="41"/>
    </row>
    <row r="559" spans="3:9" ht="12.75">
      <c r="C559" s="34"/>
      <c r="D559" s="34"/>
      <c r="E559" s="34"/>
      <c r="F559" s="34"/>
      <c r="G559" s="34"/>
      <c r="H559" s="34"/>
      <c r="I559" s="41"/>
    </row>
    <row r="560" spans="3:9" ht="12.75">
      <c r="C560" s="34"/>
      <c r="D560" s="34"/>
      <c r="E560" s="34"/>
      <c r="F560" s="34"/>
      <c r="G560" s="34"/>
      <c r="H560" s="34"/>
      <c r="I560" s="41"/>
    </row>
    <row r="561" spans="3:9" ht="12.75">
      <c r="C561" s="34"/>
      <c r="D561" s="34"/>
      <c r="E561" s="34"/>
      <c r="F561" s="34"/>
      <c r="G561" s="34"/>
      <c r="H561" s="34"/>
      <c r="I561" s="41"/>
    </row>
    <row r="562" spans="3:9" ht="12.75">
      <c r="C562" s="34"/>
      <c r="D562" s="34"/>
      <c r="E562" s="34"/>
      <c r="F562" s="34"/>
      <c r="G562" s="34"/>
      <c r="H562" s="34"/>
      <c r="I562" s="41"/>
    </row>
    <row r="563" spans="3:9" ht="12.75">
      <c r="C563" s="34"/>
      <c r="D563" s="34"/>
      <c r="E563" s="34"/>
      <c r="F563" s="34"/>
      <c r="G563" s="34"/>
      <c r="H563" s="34"/>
      <c r="I563" s="41"/>
    </row>
    <row r="564" spans="3:9" ht="12.75">
      <c r="C564" s="34"/>
      <c r="D564" s="34"/>
      <c r="E564" s="34"/>
      <c r="F564" s="34"/>
      <c r="G564" s="34"/>
      <c r="H564" s="34"/>
      <c r="I564" s="41"/>
    </row>
    <row r="565" spans="3:9" ht="12.75">
      <c r="C565" s="34"/>
      <c r="D565" s="34"/>
      <c r="E565" s="34"/>
      <c r="F565" s="34"/>
      <c r="G565" s="34"/>
      <c r="H565" s="34"/>
      <c r="I565" s="41"/>
    </row>
    <row r="566" spans="3:9" ht="12.75">
      <c r="C566" s="34"/>
      <c r="D566" s="34"/>
      <c r="E566" s="34"/>
      <c r="F566" s="34"/>
      <c r="G566" s="34"/>
      <c r="H566" s="34"/>
      <c r="I566" s="41"/>
    </row>
    <row r="567" spans="3:9" ht="12.75">
      <c r="C567" s="34"/>
      <c r="D567" s="34"/>
      <c r="E567" s="34"/>
      <c r="F567" s="34"/>
      <c r="G567" s="34"/>
      <c r="H567" s="34"/>
      <c r="I567" s="41"/>
    </row>
    <row r="568" spans="3:9" ht="12.75">
      <c r="C568" s="34"/>
      <c r="D568" s="34"/>
      <c r="E568" s="34"/>
      <c r="F568" s="34"/>
      <c r="G568" s="34"/>
      <c r="H568" s="34"/>
      <c r="I568" s="41"/>
    </row>
    <row r="569" spans="3:9" ht="12.75">
      <c r="C569" s="34"/>
      <c r="D569" s="34"/>
      <c r="E569" s="34"/>
      <c r="F569" s="34"/>
      <c r="G569" s="34"/>
      <c r="H569" s="34"/>
      <c r="I569" s="41"/>
    </row>
    <row r="570" spans="3:9" ht="12.75">
      <c r="C570" s="34"/>
      <c r="D570" s="34"/>
      <c r="E570" s="34"/>
      <c r="F570" s="34"/>
      <c r="G570" s="34"/>
      <c r="H570" s="34"/>
      <c r="I570" s="41"/>
    </row>
    <row r="571" spans="3:9" ht="12.75">
      <c r="C571" s="34"/>
      <c r="D571" s="34"/>
      <c r="E571" s="34"/>
      <c r="F571" s="34"/>
      <c r="G571" s="34"/>
      <c r="H571" s="34"/>
      <c r="I571" s="41"/>
    </row>
    <row r="572" spans="3:9" ht="12.75">
      <c r="C572" s="34"/>
      <c r="D572" s="34"/>
      <c r="E572" s="34"/>
      <c r="F572" s="34"/>
      <c r="G572" s="34"/>
      <c r="H572" s="34"/>
      <c r="I572" s="41"/>
    </row>
    <row r="573" spans="3:9" ht="12.75">
      <c r="C573" s="34"/>
      <c r="D573" s="34"/>
      <c r="E573" s="34"/>
      <c r="F573" s="34"/>
      <c r="G573" s="34"/>
      <c r="H573" s="34"/>
      <c r="I573" s="41"/>
    </row>
    <row r="574" spans="3:9" ht="12.75">
      <c r="C574" s="34"/>
      <c r="D574" s="34"/>
      <c r="E574" s="34"/>
      <c r="F574" s="34"/>
      <c r="G574" s="34"/>
      <c r="H574" s="34"/>
      <c r="I574" s="41"/>
    </row>
    <row r="575" spans="3:9" ht="12.75">
      <c r="C575" s="34"/>
      <c r="D575" s="34"/>
      <c r="E575" s="34"/>
      <c r="F575" s="34"/>
      <c r="G575" s="34"/>
      <c r="H575" s="34"/>
      <c r="I575" s="41"/>
    </row>
    <row r="576" spans="3:9" ht="12.75">
      <c r="C576" s="34"/>
      <c r="D576" s="34"/>
      <c r="E576" s="34"/>
      <c r="F576" s="34"/>
      <c r="G576" s="34"/>
      <c r="H576" s="34"/>
      <c r="I576" s="41"/>
    </row>
    <row r="577" spans="3:9" ht="12.75">
      <c r="C577" s="34"/>
      <c r="D577" s="34"/>
      <c r="E577" s="34"/>
      <c r="F577" s="34"/>
      <c r="G577" s="34"/>
      <c r="H577" s="34"/>
      <c r="I577" s="41"/>
    </row>
    <row r="578" spans="3:9" ht="12.75">
      <c r="C578" s="34"/>
      <c r="D578" s="34"/>
      <c r="E578" s="34"/>
      <c r="F578" s="34"/>
      <c r="G578" s="34"/>
      <c r="H578" s="34"/>
      <c r="I578" s="41"/>
    </row>
    <row r="579" spans="3:9" ht="12.75">
      <c r="C579" s="34"/>
      <c r="D579" s="34"/>
      <c r="E579" s="34"/>
      <c r="F579" s="34"/>
      <c r="G579" s="34"/>
      <c r="H579" s="34"/>
      <c r="I579" s="41"/>
    </row>
    <row r="580" spans="3:9" ht="12.75">
      <c r="C580" s="34"/>
      <c r="D580" s="34"/>
      <c r="E580" s="34"/>
      <c r="F580" s="34"/>
      <c r="G580" s="34"/>
      <c r="H580" s="34"/>
      <c r="I580" s="41"/>
    </row>
    <row r="581" spans="3:9" ht="12.75">
      <c r="C581" s="34"/>
      <c r="D581" s="34"/>
      <c r="E581" s="34"/>
      <c r="F581" s="34"/>
      <c r="G581" s="34"/>
      <c r="H581" s="34"/>
      <c r="I581" s="41"/>
    </row>
    <row r="582" spans="3:9" ht="12.75">
      <c r="C582" s="34"/>
      <c r="D582" s="34"/>
      <c r="E582" s="34"/>
      <c r="F582" s="34"/>
      <c r="G582" s="34"/>
      <c r="H582" s="34"/>
      <c r="I582" s="41"/>
    </row>
    <row r="583" spans="3:9" ht="12.75">
      <c r="C583" s="34"/>
      <c r="D583" s="34"/>
      <c r="E583" s="34"/>
      <c r="F583" s="34"/>
      <c r="G583" s="34"/>
      <c r="H583" s="34"/>
      <c r="I583" s="41"/>
    </row>
    <row r="584" spans="3:9" ht="12.75">
      <c r="C584" s="34"/>
      <c r="D584" s="34"/>
      <c r="E584" s="34"/>
      <c r="F584" s="34"/>
      <c r="G584" s="34"/>
      <c r="H584" s="34"/>
      <c r="I584" s="41"/>
    </row>
    <row r="585" spans="3:9" ht="12.75">
      <c r="C585" s="34"/>
      <c r="D585" s="34"/>
      <c r="E585" s="34"/>
      <c r="F585" s="34"/>
      <c r="G585" s="34"/>
      <c r="H585" s="34"/>
      <c r="I585" s="41"/>
    </row>
    <row r="586" spans="3:9" ht="12.75">
      <c r="C586" s="34"/>
      <c r="D586" s="34"/>
      <c r="E586" s="34"/>
      <c r="F586" s="34"/>
      <c r="G586" s="34"/>
      <c r="H586" s="34"/>
      <c r="I586" s="41"/>
    </row>
    <row r="587" spans="3:9" ht="12.75">
      <c r="C587" s="34"/>
      <c r="D587" s="34"/>
      <c r="E587" s="34"/>
      <c r="F587" s="34"/>
      <c r="G587" s="34"/>
      <c r="H587" s="34"/>
      <c r="I587" s="41"/>
    </row>
    <row r="588" spans="3:9" ht="12.75">
      <c r="C588" s="34"/>
      <c r="D588" s="34"/>
      <c r="E588" s="34"/>
      <c r="F588" s="34"/>
      <c r="G588" s="34"/>
      <c r="H588" s="34"/>
      <c r="I588" s="41"/>
    </row>
    <row r="589" spans="3:9" ht="12.75">
      <c r="C589" s="34"/>
      <c r="D589" s="34"/>
      <c r="E589" s="34"/>
      <c r="F589" s="34"/>
      <c r="G589" s="34"/>
      <c r="H589" s="34"/>
      <c r="I589" s="41"/>
    </row>
    <row r="590" spans="3:9" ht="12.75">
      <c r="C590" s="34"/>
      <c r="D590" s="34"/>
      <c r="E590" s="34"/>
      <c r="F590" s="34"/>
      <c r="G590" s="34"/>
      <c r="H590" s="34"/>
      <c r="I590" s="41"/>
    </row>
    <row r="591" spans="3:9" ht="12.75">
      <c r="C591" s="34"/>
      <c r="D591" s="34"/>
      <c r="E591" s="34"/>
      <c r="F591" s="34"/>
      <c r="G591" s="34"/>
      <c r="H591" s="34"/>
      <c r="I591" s="41"/>
    </row>
    <row r="592" spans="3:9" ht="12.75">
      <c r="C592" s="34"/>
      <c r="D592" s="34"/>
      <c r="E592" s="34"/>
      <c r="F592" s="34"/>
      <c r="G592" s="34"/>
      <c r="H592" s="34"/>
      <c r="I592" s="41"/>
    </row>
    <row r="593" spans="3:9" ht="12.75">
      <c r="C593" s="34"/>
      <c r="D593" s="34"/>
      <c r="E593" s="34"/>
      <c r="F593" s="34"/>
      <c r="G593" s="34"/>
      <c r="H593" s="34"/>
      <c r="I593" s="41"/>
    </row>
    <row r="594" spans="3:9" ht="12.75">
      <c r="C594" s="34"/>
      <c r="D594" s="34"/>
      <c r="E594" s="34"/>
      <c r="F594" s="34"/>
      <c r="G594" s="34"/>
      <c r="H594" s="34"/>
      <c r="I594" s="41"/>
    </row>
    <row r="595" spans="3:9" ht="12.75">
      <c r="C595" s="34"/>
      <c r="D595" s="34"/>
      <c r="E595" s="34"/>
      <c r="F595" s="34"/>
      <c r="G595" s="34"/>
      <c r="H595" s="34"/>
      <c r="I595" s="41"/>
    </row>
    <row r="596" spans="3:9" ht="12.75">
      <c r="C596" s="34"/>
      <c r="D596" s="34"/>
      <c r="E596" s="34"/>
      <c r="F596" s="34"/>
      <c r="G596" s="34"/>
      <c r="H596" s="34"/>
      <c r="I596" s="41"/>
    </row>
    <row r="597" spans="3:9" ht="12.75">
      <c r="C597" s="34"/>
      <c r="D597" s="34"/>
      <c r="E597" s="34"/>
      <c r="F597" s="34"/>
      <c r="G597" s="34"/>
      <c r="H597" s="34"/>
      <c r="I597" s="41"/>
    </row>
    <row r="598" spans="3:9" ht="12.75">
      <c r="C598" s="34"/>
      <c r="D598" s="34"/>
      <c r="E598" s="34"/>
      <c r="F598" s="34"/>
      <c r="G598" s="34"/>
      <c r="H598" s="34"/>
      <c r="I598" s="41"/>
    </row>
    <row r="599" spans="3:9" ht="12.75">
      <c r="C599" s="34"/>
      <c r="D599" s="34"/>
      <c r="E599" s="34"/>
      <c r="F599" s="34"/>
      <c r="G599" s="34"/>
      <c r="H599" s="34"/>
      <c r="I599" s="41"/>
    </row>
    <row r="600" spans="3:9" ht="12.75">
      <c r="C600" s="34"/>
      <c r="D600" s="34"/>
      <c r="E600" s="34"/>
      <c r="F600" s="34"/>
      <c r="G600" s="34"/>
      <c r="H600" s="34"/>
      <c r="I600" s="41"/>
    </row>
    <row r="601" spans="3:9" ht="12.75">
      <c r="C601" s="34"/>
      <c r="D601" s="34"/>
      <c r="E601" s="34"/>
      <c r="F601" s="34"/>
      <c r="G601" s="34"/>
      <c r="H601" s="34"/>
      <c r="I601" s="41"/>
    </row>
    <row r="602" spans="3:9" ht="12.75">
      <c r="C602" s="34"/>
      <c r="D602" s="34"/>
      <c r="E602" s="34"/>
      <c r="F602" s="34"/>
      <c r="G602" s="34"/>
      <c r="H602" s="34"/>
      <c r="I602" s="41"/>
    </row>
    <row r="603" spans="3:9" ht="12.75">
      <c r="C603" s="34"/>
      <c r="D603" s="34"/>
      <c r="E603" s="34"/>
      <c r="F603" s="34"/>
      <c r="G603" s="34"/>
      <c r="H603" s="34"/>
      <c r="I603" s="41"/>
    </row>
    <row r="604" spans="3:9" ht="12.75">
      <c r="C604" s="34"/>
      <c r="D604" s="34"/>
      <c r="E604" s="34"/>
      <c r="F604" s="34"/>
      <c r="G604" s="34"/>
      <c r="H604" s="34"/>
      <c r="I604" s="41"/>
    </row>
    <row r="605" spans="3:9" ht="12.75">
      <c r="C605" s="34"/>
      <c r="D605" s="34"/>
      <c r="E605" s="34"/>
      <c r="F605" s="34"/>
      <c r="G605" s="34"/>
      <c r="H605" s="34"/>
      <c r="I605" s="41"/>
    </row>
    <row r="606" spans="3:9" ht="12.75">
      <c r="C606" s="34"/>
      <c r="D606" s="34"/>
      <c r="E606" s="34"/>
      <c r="F606" s="34"/>
      <c r="G606" s="34"/>
      <c r="H606" s="34"/>
      <c r="I606" s="41"/>
    </row>
    <row r="607" spans="3:9" ht="12.75">
      <c r="C607" s="34"/>
      <c r="D607" s="34"/>
      <c r="E607" s="34"/>
      <c r="F607" s="34"/>
      <c r="G607" s="34"/>
      <c r="H607" s="34"/>
      <c r="I607" s="41"/>
    </row>
    <row r="608" spans="3:9" ht="12.75">
      <c r="C608" s="34"/>
      <c r="D608" s="34"/>
      <c r="E608" s="34"/>
      <c r="F608" s="34"/>
      <c r="G608" s="34"/>
      <c r="H608" s="34"/>
      <c r="I608" s="41"/>
    </row>
    <row r="609" spans="3:9" ht="12.75">
      <c r="C609" s="34"/>
      <c r="D609" s="34"/>
      <c r="E609" s="34"/>
      <c r="F609" s="34"/>
      <c r="G609" s="34"/>
      <c r="H609" s="34"/>
      <c r="I609" s="41"/>
    </row>
    <row r="610" spans="3:9" ht="12.75">
      <c r="C610" s="34"/>
      <c r="D610" s="34"/>
      <c r="E610" s="34"/>
      <c r="F610" s="34"/>
      <c r="G610" s="34"/>
      <c r="H610" s="34"/>
      <c r="I610" s="41"/>
    </row>
    <row r="611" spans="3:9" ht="12.75">
      <c r="C611" s="34"/>
      <c r="D611" s="34"/>
      <c r="E611" s="34"/>
      <c r="F611" s="34"/>
      <c r="G611" s="34"/>
      <c r="H611" s="34"/>
      <c r="I611" s="41"/>
    </row>
    <row r="612" spans="3:9" ht="12.75">
      <c r="C612" s="34"/>
      <c r="D612" s="34"/>
      <c r="E612" s="34"/>
      <c r="F612" s="34"/>
      <c r="G612" s="34"/>
      <c r="H612" s="34"/>
      <c r="I612" s="41"/>
    </row>
    <row r="613" spans="3:9" ht="12.75">
      <c r="C613" s="34"/>
      <c r="D613" s="34"/>
      <c r="E613" s="34"/>
      <c r="F613" s="34"/>
      <c r="G613" s="34"/>
      <c r="H613" s="34"/>
      <c r="I613" s="41"/>
    </row>
    <row r="614" spans="3:9" ht="12.75">
      <c r="C614" s="34"/>
      <c r="D614" s="34"/>
      <c r="E614" s="34"/>
      <c r="F614" s="34"/>
      <c r="G614" s="34"/>
      <c r="H614" s="34"/>
      <c r="I614" s="41"/>
    </row>
    <row r="615" spans="3:9" ht="12.75">
      <c r="C615" s="34"/>
      <c r="D615" s="34"/>
      <c r="E615" s="34"/>
      <c r="F615" s="34"/>
      <c r="G615" s="34"/>
      <c r="H615" s="34"/>
      <c r="I615" s="41"/>
    </row>
    <row r="616" spans="3:9" ht="12.75">
      <c r="C616" s="34"/>
      <c r="D616" s="34"/>
      <c r="E616" s="34"/>
      <c r="F616" s="34"/>
      <c r="G616" s="34"/>
      <c r="H616" s="34"/>
      <c r="I616" s="41"/>
    </row>
    <row r="617" spans="3:9" ht="12.75">
      <c r="C617" s="34"/>
      <c r="D617" s="34"/>
      <c r="E617" s="34"/>
      <c r="F617" s="34"/>
      <c r="G617" s="34"/>
      <c r="H617" s="34"/>
      <c r="I617" s="41"/>
    </row>
    <row r="618" spans="3:9" ht="12.75">
      <c r="C618" s="34"/>
      <c r="D618" s="34"/>
      <c r="E618" s="34"/>
      <c r="F618" s="34"/>
      <c r="G618" s="34"/>
      <c r="H618" s="34"/>
      <c r="I618" s="41"/>
    </row>
    <row r="619" spans="3:9" ht="12.75">
      <c r="C619" s="34"/>
      <c r="D619" s="34"/>
      <c r="E619" s="34"/>
      <c r="F619" s="34"/>
      <c r="G619" s="34"/>
      <c r="H619" s="34"/>
      <c r="I619" s="41"/>
    </row>
    <row r="620" spans="3:9" ht="12.75">
      <c r="C620" s="34"/>
      <c r="D620" s="34"/>
      <c r="E620" s="34"/>
      <c r="F620" s="34"/>
      <c r="G620" s="34"/>
      <c r="H620" s="34"/>
      <c r="I620" s="41"/>
    </row>
    <row r="621" spans="3:9" ht="12.75">
      <c r="C621" s="34"/>
      <c r="D621" s="34"/>
      <c r="E621" s="34"/>
      <c r="F621" s="34"/>
      <c r="G621" s="34"/>
      <c r="H621" s="34"/>
      <c r="I621" s="41"/>
    </row>
    <row r="622" spans="3:9" ht="12.75">
      <c r="C622" s="34"/>
      <c r="D622" s="34"/>
      <c r="E622" s="34"/>
      <c r="F622" s="34"/>
      <c r="G622" s="34"/>
      <c r="H622" s="34"/>
      <c r="I622" s="41"/>
    </row>
    <row r="623" spans="3:9" ht="12.75">
      <c r="C623" s="34"/>
      <c r="D623" s="34"/>
      <c r="E623" s="34"/>
      <c r="F623" s="34"/>
      <c r="G623" s="34"/>
      <c r="H623" s="34"/>
      <c r="I623" s="41"/>
    </row>
    <row r="624" spans="3:9" ht="12.75">
      <c r="C624" s="34"/>
      <c r="D624" s="34"/>
      <c r="E624" s="34"/>
      <c r="F624" s="34"/>
      <c r="G624" s="34"/>
      <c r="H624" s="34"/>
      <c r="I624" s="41"/>
    </row>
    <row r="625" spans="3:9" ht="12.75">
      <c r="C625" s="34"/>
      <c r="D625" s="34"/>
      <c r="E625" s="34"/>
      <c r="F625" s="34"/>
      <c r="G625" s="34"/>
      <c r="H625" s="34"/>
      <c r="I625" s="41"/>
    </row>
    <row r="626" spans="3:9" ht="12.75">
      <c r="C626" s="34"/>
      <c r="D626" s="34"/>
      <c r="E626" s="34"/>
      <c r="F626" s="34"/>
      <c r="G626" s="34"/>
      <c r="H626" s="34"/>
      <c r="I626" s="41"/>
    </row>
    <row r="627" spans="3:9" ht="12.75">
      <c r="C627" s="34"/>
      <c r="D627" s="34"/>
      <c r="E627" s="34"/>
      <c r="F627" s="34"/>
      <c r="G627" s="34"/>
      <c r="H627" s="34"/>
      <c r="I627" s="41"/>
    </row>
    <row r="628" spans="3:9" ht="12.75">
      <c r="C628" s="34"/>
      <c r="D628" s="34"/>
      <c r="E628" s="34"/>
      <c r="F628" s="34"/>
      <c r="G628" s="34"/>
      <c r="H628" s="34"/>
      <c r="I628" s="41"/>
    </row>
    <row r="629" spans="3:9" ht="12.75">
      <c r="C629" s="34"/>
      <c r="D629" s="34"/>
      <c r="E629" s="34"/>
      <c r="F629" s="34"/>
      <c r="G629" s="34"/>
      <c r="H629" s="34"/>
      <c r="I629" s="41"/>
    </row>
    <row r="630" spans="3:9" ht="12.75">
      <c r="C630" s="34"/>
      <c r="D630" s="34"/>
      <c r="E630" s="34"/>
      <c r="F630" s="34"/>
      <c r="G630" s="34"/>
      <c r="H630" s="34"/>
      <c r="I630" s="41"/>
    </row>
    <row r="631" spans="3:9" ht="12.75">
      <c r="C631" s="34"/>
      <c r="D631" s="34"/>
      <c r="E631" s="34"/>
      <c r="F631" s="34"/>
      <c r="G631" s="34"/>
      <c r="H631" s="34"/>
      <c r="I631" s="41"/>
    </row>
    <row r="632" spans="3:9" ht="12.75">
      <c r="C632" s="34"/>
      <c r="D632" s="34"/>
      <c r="E632" s="34"/>
      <c r="F632" s="34"/>
      <c r="G632" s="34"/>
      <c r="H632" s="34"/>
      <c r="I632" s="41"/>
    </row>
    <row r="633" spans="3:9" ht="12.75">
      <c r="C633" s="34"/>
      <c r="D633" s="34"/>
      <c r="E633" s="34"/>
      <c r="F633" s="34"/>
      <c r="G633" s="34"/>
      <c r="H633" s="34"/>
      <c r="I633" s="41"/>
    </row>
    <row r="634" spans="3:9" ht="12.75">
      <c r="C634" s="34"/>
      <c r="D634" s="34"/>
      <c r="E634" s="34"/>
      <c r="F634" s="34"/>
      <c r="G634" s="34"/>
      <c r="H634" s="34"/>
      <c r="I634" s="41"/>
    </row>
    <row r="635" spans="3:9" ht="12.75">
      <c r="C635" s="34"/>
      <c r="D635" s="34"/>
      <c r="E635" s="34"/>
      <c r="F635" s="34"/>
      <c r="G635" s="34"/>
      <c r="H635" s="34"/>
      <c r="I635" s="41"/>
    </row>
    <row r="636" spans="3:9" ht="12.75">
      <c r="C636" s="34"/>
      <c r="D636" s="34"/>
      <c r="E636" s="34"/>
      <c r="F636" s="34"/>
      <c r="G636" s="34"/>
      <c r="H636" s="34"/>
      <c r="I636" s="41"/>
    </row>
    <row r="637" spans="3:9" ht="12.75">
      <c r="C637" s="34"/>
      <c r="D637" s="34"/>
      <c r="E637" s="34"/>
      <c r="F637" s="34"/>
      <c r="G637" s="34"/>
      <c r="H637" s="34"/>
      <c r="I637" s="41"/>
    </row>
    <row r="638" spans="3:9" ht="12.75">
      <c r="C638" s="34"/>
      <c r="D638" s="34"/>
      <c r="E638" s="34"/>
      <c r="F638" s="34"/>
      <c r="G638" s="34"/>
      <c r="H638" s="34"/>
      <c r="I638" s="41"/>
    </row>
    <row r="639" spans="3:9" ht="12.75">
      <c r="C639" s="34"/>
      <c r="D639" s="34"/>
      <c r="E639" s="34"/>
      <c r="F639" s="34"/>
      <c r="G639" s="34"/>
      <c r="H639" s="34"/>
      <c r="I639" s="41"/>
    </row>
    <row r="640" spans="3:9" ht="12.75">
      <c r="C640" s="34"/>
      <c r="D640" s="34"/>
      <c r="E640" s="34"/>
      <c r="F640" s="34"/>
      <c r="G640" s="34"/>
      <c r="H640" s="34"/>
      <c r="I640" s="41"/>
    </row>
    <row r="641" spans="3:9" ht="12.75">
      <c r="C641" s="34"/>
      <c r="D641" s="34"/>
      <c r="E641" s="34"/>
      <c r="F641" s="34"/>
      <c r="G641" s="34"/>
      <c r="H641" s="34"/>
      <c r="I641" s="41"/>
    </row>
    <row r="642" spans="3:9" ht="12.75">
      <c r="C642" s="34"/>
      <c r="D642" s="34"/>
      <c r="E642" s="34"/>
      <c r="F642" s="34"/>
      <c r="G642" s="34"/>
      <c r="H642" s="34"/>
      <c r="I642" s="41"/>
    </row>
    <row r="643" spans="3:9" ht="12.75">
      <c r="C643" s="34"/>
      <c r="D643" s="34"/>
      <c r="E643" s="34"/>
      <c r="F643" s="34"/>
      <c r="G643" s="34"/>
      <c r="H643" s="34"/>
      <c r="I643" s="41"/>
    </row>
    <row r="644" spans="3:9" ht="12.75">
      <c r="C644" s="34"/>
      <c r="D644" s="34"/>
      <c r="E644" s="34"/>
      <c r="F644" s="34"/>
      <c r="G644" s="34"/>
      <c r="H644" s="34"/>
      <c r="I644" s="41"/>
    </row>
    <row r="645" spans="3:9" ht="12.75">
      <c r="C645" s="34"/>
      <c r="D645" s="34"/>
      <c r="E645" s="34"/>
      <c r="F645" s="34"/>
      <c r="G645" s="34"/>
      <c r="H645" s="34"/>
      <c r="I645" s="41"/>
    </row>
    <row r="646" spans="3:9" ht="12.75">
      <c r="C646" s="34"/>
      <c r="D646" s="34"/>
      <c r="E646" s="34"/>
      <c r="F646" s="34"/>
      <c r="G646" s="34"/>
      <c r="H646" s="34"/>
      <c r="I646" s="41"/>
    </row>
    <row r="647" spans="3:9" ht="12.75">
      <c r="C647" s="34"/>
      <c r="D647" s="34"/>
      <c r="E647" s="34"/>
      <c r="F647" s="34"/>
      <c r="G647" s="34"/>
      <c r="H647" s="34"/>
      <c r="I647" s="41"/>
    </row>
    <row r="648" spans="3:9" ht="12.75">
      <c r="C648" s="34"/>
      <c r="D648" s="34"/>
      <c r="E648" s="34"/>
      <c r="F648" s="34"/>
      <c r="G648" s="34"/>
      <c r="H648" s="34"/>
      <c r="I648" s="41"/>
    </row>
    <row r="649" spans="3:9" ht="12.75">
      <c r="C649" s="34"/>
      <c r="D649" s="34"/>
      <c r="E649" s="34"/>
      <c r="F649" s="34"/>
      <c r="G649" s="34"/>
      <c r="H649" s="34"/>
      <c r="I649" s="41"/>
    </row>
    <row r="650" spans="3:9" ht="12.75">
      <c r="C650" s="34"/>
      <c r="D650" s="34"/>
      <c r="E650" s="34"/>
      <c r="F650" s="34"/>
      <c r="G650" s="34"/>
      <c r="H650" s="34"/>
      <c r="I650" s="41"/>
    </row>
    <row r="651" spans="3:9" ht="12.75">
      <c r="C651" s="34"/>
      <c r="D651" s="34"/>
      <c r="E651" s="34"/>
      <c r="F651" s="34"/>
      <c r="G651" s="34"/>
      <c r="H651" s="34"/>
      <c r="I651" s="41"/>
    </row>
    <row r="652" spans="3:9" ht="12.75">
      <c r="C652" s="34"/>
      <c r="D652" s="34"/>
      <c r="E652" s="34"/>
      <c r="F652" s="34"/>
      <c r="G652" s="34"/>
      <c r="H652" s="34"/>
      <c r="I652" s="41"/>
    </row>
    <row r="653" spans="3:9" ht="12.75">
      <c r="C653" s="34"/>
      <c r="D653" s="34"/>
      <c r="E653" s="34"/>
      <c r="F653" s="34"/>
      <c r="G653" s="34"/>
      <c r="H653" s="34"/>
      <c r="I653" s="41"/>
    </row>
    <row r="654" spans="3:9" ht="12.75">
      <c r="C654" s="34"/>
      <c r="D654" s="34"/>
      <c r="E654" s="34"/>
      <c r="F654" s="34"/>
      <c r="G654" s="34"/>
      <c r="H654" s="34"/>
      <c r="I654" s="41"/>
    </row>
    <row r="655" spans="3:9" ht="12.75">
      <c r="C655" s="34"/>
      <c r="D655" s="34"/>
      <c r="E655" s="34"/>
      <c r="F655" s="34"/>
      <c r="G655" s="34"/>
      <c r="H655" s="34"/>
      <c r="I655" s="41"/>
    </row>
    <row r="656" spans="3:9" ht="12.75">
      <c r="C656" s="34"/>
      <c r="D656" s="34"/>
      <c r="E656" s="34"/>
      <c r="F656" s="34"/>
      <c r="G656" s="34"/>
      <c r="H656" s="34"/>
      <c r="I656" s="41"/>
    </row>
    <row r="657" spans="3:9" ht="12.75">
      <c r="C657" s="34"/>
      <c r="D657" s="34"/>
      <c r="E657" s="34"/>
      <c r="F657" s="34"/>
      <c r="G657" s="34"/>
      <c r="H657" s="34"/>
      <c r="I657" s="41"/>
    </row>
    <row r="658" spans="3:9" ht="12.75">
      <c r="C658" s="34"/>
      <c r="D658" s="34"/>
      <c r="E658" s="34"/>
      <c r="F658" s="34"/>
      <c r="G658" s="34"/>
      <c r="H658" s="34"/>
      <c r="I658" s="41"/>
    </row>
    <row r="659" spans="3:9" ht="12.75">
      <c r="C659" s="34"/>
      <c r="D659" s="34"/>
      <c r="E659" s="34"/>
      <c r="F659" s="34"/>
      <c r="G659" s="34"/>
      <c r="H659" s="34"/>
      <c r="I659" s="41"/>
    </row>
    <row r="660" spans="3:9" ht="12.75">
      <c r="C660" s="34"/>
      <c r="D660" s="34"/>
      <c r="E660" s="34"/>
      <c r="F660" s="34"/>
      <c r="G660" s="34"/>
      <c r="H660" s="34"/>
      <c r="I660" s="41"/>
    </row>
    <row r="661" spans="3:9" ht="12.75">
      <c r="C661" s="34"/>
      <c r="D661" s="34"/>
      <c r="E661" s="34"/>
      <c r="F661" s="34"/>
      <c r="G661" s="34"/>
      <c r="H661" s="34"/>
      <c r="I661" s="41"/>
    </row>
    <row r="662" spans="3:9" ht="12.75">
      <c r="C662" s="34"/>
      <c r="D662" s="34"/>
      <c r="E662" s="34"/>
      <c r="F662" s="34"/>
      <c r="G662" s="34"/>
      <c r="H662" s="34"/>
      <c r="I662" s="41"/>
    </row>
    <row r="663" spans="3:9" ht="12.75">
      <c r="C663" s="34"/>
      <c r="D663" s="34"/>
      <c r="E663" s="34"/>
      <c r="F663" s="34"/>
      <c r="G663" s="34"/>
      <c r="H663" s="34"/>
      <c r="I663" s="41"/>
    </row>
    <row r="664" spans="3:9" ht="12.75">
      <c r="C664" s="34"/>
      <c r="D664" s="34"/>
      <c r="E664" s="34"/>
      <c r="F664" s="34"/>
      <c r="G664" s="34"/>
      <c r="H664" s="34"/>
      <c r="I664" s="41"/>
    </row>
    <row r="665" spans="3:9" ht="12.75">
      <c r="C665" s="34"/>
      <c r="D665" s="34"/>
      <c r="E665" s="34"/>
      <c r="F665" s="34"/>
      <c r="G665" s="34"/>
      <c r="H665" s="34"/>
      <c r="I665" s="41"/>
    </row>
    <row r="666" spans="3:9" ht="12.75">
      <c r="C666" s="34"/>
      <c r="D666" s="34"/>
      <c r="E666" s="34"/>
      <c r="F666" s="34"/>
      <c r="G666" s="34"/>
      <c r="H666" s="34"/>
      <c r="I666" s="41"/>
    </row>
    <row r="667" spans="3:9" ht="12.75">
      <c r="C667" s="34"/>
      <c r="D667" s="34"/>
      <c r="E667" s="34"/>
      <c r="F667" s="34"/>
      <c r="G667" s="34"/>
      <c r="H667" s="34"/>
      <c r="I667" s="41"/>
    </row>
    <row r="668" spans="3:9" ht="12.75">
      <c r="C668" s="34"/>
      <c r="D668" s="34"/>
      <c r="E668" s="34"/>
      <c r="F668" s="34"/>
      <c r="G668" s="34"/>
      <c r="H668" s="34"/>
      <c r="I668" s="41"/>
    </row>
    <row r="669" spans="3:9" ht="12.75">
      <c r="C669" s="34"/>
      <c r="D669" s="34"/>
      <c r="E669" s="34"/>
      <c r="F669" s="34"/>
      <c r="G669" s="34"/>
      <c r="H669" s="34"/>
      <c r="I669" s="41"/>
    </row>
    <row r="670" spans="3:9" ht="12.75">
      <c r="C670" s="34"/>
      <c r="D670" s="34"/>
      <c r="E670" s="34"/>
      <c r="F670" s="34"/>
      <c r="G670" s="34"/>
      <c r="H670" s="34"/>
      <c r="I670" s="41"/>
    </row>
    <row r="671" spans="3:9" ht="12.75">
      <c r="C671" s="34"/>
      <c r="D671" s="34"/>
      <c r="E671" s="34"/>
      <c r="F671" s="34"/>
      <c r="G671" s="34"/>
      <c r="H671" s="34"/>
      <c r="I671" s="41"/>
    </row>
    <row r="672" spans="3:9" ht="12.75">
      <c r="C672" s="34"/>
      <c r="D672" s="34"/>
      <c r="E672" s="34"/>
      <c r="F672" s="34"/>
      <c r="G672" s="34"/>
      <c r="H672" s="34"/>
      <c r="I672" s="41"/>
    </row>
    <row r="673" spans="3:9" ht="12.75">
      <c r="C673" s="34"/>
      <c r="D673" s="34"/>
      <c r="E673" s="34"/>
      <c r="F673" s="34"/>
      <c r="G673" s="34"/>
      <c r="H673" s="34"/>
      <c r="I673" s="41"/>
    </row>
    <row r="674" spans="3:9" ht="12.75">
      <c r="C674" s="34"/>
      <c r="D674" s="34"/>
      <c r="E674" s="34"/>
      <c r="F674" s="34"/>
      <c r="G674" s="34"/>
      <c r="H674" s="34"/>
      <c r="I674" s="41"/>
    </row>
    <row r="675" spans="3:9" ht="12.75">
      <c r="C675" s="34"/>
      <c r="D675" s="34"/>
      <c r="E675" s="34"/>
      <c r="F675" s="34"/>
      <c r="G675" s="34"/>
      <c r="H675" s="34"/>
      <c r="I675" s="41"/>
    </row>
    <row r="676" spans="3:9" ht="12.75">
      <c r="C676" s="34"/>
      <c r="D676" s="34"/>
      <c r="E676" s="34"/>
      <c r="F676" s="34"/>
      <c r="G676" s="34"/>
      <c r="H676" s="34"/>
      <c r="I676" s="41"/>
    </row>
    <row r="677" spans="3:9" ht="12.75">
      <c r="C677" s="34"/>
      <c r="D677" s="34"/>
      <c r="E677" s="34"/>
      <c r="F677" s="34"/>
      <c r="G677" s="34"/>
      <c r="H677" s="34"/>
      <c r="I677" s="41"/>
    </row>
    <row r="678" spans="3:9" ht="12.75">
      <c r="C678" s="34"/>
      <c r="D678" s="34"/>
      <c r="E678" s="34"/>
      <c r="F678" s="34"/>
      <c r="G678" s="34"/>
      <c r="H678" s="34"/>
      <c r="I678" s="41"/>
    </row>
    <row r="679" spans="3:9" ht="12.75">
      <c r="C679" s="34"/>
      <c r="D679" s="34"/>
      <c r="E679" s="34"/>
      <c r="F679" s="34"/>
      <c r="G679" s="34"/>
      <c r="H679" s="34"/>
      <c r="I679" s="41"/>
    </row>
    <row r="680" spans="3:9" ht="12.75">
      <c r="C680" s="34"/>
      <c r="D680" s="34"/>
      <c r="E680" s="34"/>
      <c r="F680" s="34"/>
      <c r="G680" s="34"/>
      <c r="H680" s="34"/>
      <c r="I680" s="41"/>
    </row>
    <row r="681" spans="3:9" ht="12.75">
      <c r="C681" s="34"/>
      <c r="D681" s="34"/>
      <c r="E681" s="34"/>
      <c r="F681" s="34"/>
      <c r="G681" s="34"/>
      <c r="H681" s="34"/>
      <c r="I681" s="41"/>
    </row>
    <row r="682" spans="3:9" ht="12.75">
      <c r="C682" s="34"/>
      <c r="D682" s="34"/>
      <c r="E682" s="34"/>
      <c r="F682" s="34"/>
      <c r="G682" s="34"/>
      <c r="H682" s="34"/>
      <c r="I682" s="41"/>
    </row>
    <row r="683" spans="3:9" ht="12.75">
      <c r="C683" s="34"/>
      <c r="D683" s="34"/>
      <c r="E683" s="34"/>
      <c r="F683" s="34"/>
      <c r="G683" s="34"/>
      <c r="H683" s="34"/>
      <c r="I683" s="41"/>
    </row>
    <row r="684" spans="3:9" ht="12.75">
      <c r="C684" s="34"/>
      <c r="D684" s="34"/>
      <c r="E684" s="34"/>
      <c r="F684" s="34"/>
      <c r="G684" s="34"/>
      <c r="H684" s="34"/>
      <c r="I684" s="41"/>
    </row>
    <row r="685" spans="3:9" ht="12.75">
      <c r="C685" s="34"/>
      <c r="D685" s="34"/>
      <c r="E685" s="34"/>
      <c r="F685" s="34"/>
      <c r="G685" s="34"/>
      <c r="H685" s="34"/>
      <c r="I685" s="41"/>
    </row>
    <row r="686" spans="3:9" ht="12.75">
      <c r="C686" s="34"/>
      <c r="D686" s="34"/>
      <c r="E686" s="34"/>
      <c r="F686" s="34"/>
      <c r="G686" s="34"/>
      <c r="H686" s="34"/>
      <c r="I686" s="41"/>
    </row>
    <row r="687" spans="3:9" ht="12.75">
      <c r="C687" s="34"/>
      <c r="D687" s="34"/>
      <c r="E687" s="34"/>
      <c r="F687" s="34"/>
      <c r="G687" s="34"/>
      <c r="H687" s="34"/>
      <c r="I687" s="41"/>
    </row>
    <row r="688" spans="3:9" ht="12.75">
      <c r="C688" s="34"/>
      <c r="D688" s="34"/>
      <c r="E688" s="34"/>
      <c r="F688" s="34"/>
      <c r="G688" s="34"/>
      <c r="H688" s="34"/>
      <c r="I688" s="41"/>
    </row>
    <row r="689" spans="3:9" ht="12.75">
      <c r="C689" s="34"/>
      <c r="D689" s="34"/>
      <c r="E689" s="34"/>
      <c r="F689" s="34"/>
      <c r="G689" s="34"/>
      <c r="H689" s="34"/>
      <c r="I689" s="41"/>
    </row>
    <row r="690" spans="3:9" ht="12.75">
      <c r="C690" s="34"/>
      <c r="D690" s="34"/>
      <c r="E690" s="34"/>
      <c r="F690" s="34"/>
      <c r="G690" s="34"/>
      <c r="H690" s="34"/>
      <c r="I690" s="41"/>
    </row>
    <row r="691" spans="3:9" ht="12.75">
      <c r="C691" s="34"/>
      <c r="D691" s="34"/>
      <c r="E691" s="34"/>
      <c r="F691" s="34"/>
      <c r="G691" s="34"/>
      <c r="H691" s="34"/>
      <c r="I691" s="41"/>
    </row>
    <row r="692" spans="3:9" ht="12.75">
      <c r="C692" s="34"/>
      <c r="D692" s="34"/>
      <c r="E692" s="34"/>
      <c r="F692" s="34"/>
      <c r="G692" s="34"/>
      <c r="H692" s="34"/>
      <c r="I692" s="41"/>
    </row>
    <row r="693" spans="3:9" ht="12.75">
      <c r="C693" s="34"/>
      <c r="D693" s="34"/>
      <c r="E693" s="34"/>
      <c r="F693" s="34"/>
      <c r="G693" s="34"/>
      <c r="H693" s="34"/>
      <c r="I693" s="41"/>
    </row>
    <row r="694" spans="3:9" ht="12.75">
      <c r="C694" s="34"/>
      <c r="D694" s="34"/>
      <c r="E694" s="34"/>
      <c r="F694" s="34"/>
      <c r="G694" s="34"/>
      <c r="H694" s="34"/>
      <c r="I694" s="41"/>
    </row>
    <row r="695" spans="3:9" ht="12.75">
      <c r="C695" s="34"/>
      <c r="D695" s="34"/>
      <c r="E695" s="34"/>
      <c r="F695" s="34"/>
      <c r="G695" s="34"/>
      <c r="H695" s="34"/>
      <c r="I695" s="41"/>
    </row>
    <row r="696" spans="3:9" ht="12.75">
      <c r="C696" s="34"/>
      <c r="D696" s="34"/>
      <c r="E696" s="34"/>
      <c r="F696" s="34"/>
      <c r="G696" s="34"/>
      <c r="H696" s="34"/>
      <c r="I696" s="41"/>
    </row>
    <row r="697" spans="3:9" ht="12.75">
      <c r="C697" s="34"/>
      <c r="D697" s="34"/>
      <c r="E697" s="34"/>
      <c r="F697" s="34"/>
      <c r="G697" s="34"/>
      <c r="H697" s="34"/>
      <c r="I697" s="41"/>
    </row>
    <row r="698" spans="3:9" ht="12.75">
      <c r="C698" s="34"/>
      <c r="D698" s="34"/>
      <c r="E698" s="34"/>
      <c r="F698" s="34"/>
      <c r="G698" s="34"/>
      <c r="H698" s="34"/>
      <c r="I698" s="41"/>
    </row>
    <row r="699" spans="3:9" ht="12.75">
      <c r="C699" s="34"/>
      <c r="D699" s="34"/>
      <c r="E699" s="34"/>
      <c r="F699" s="34"/>
      <c r="G699" s="34"/>
      <c r="H699" s="34"/>
      <c r="I699" s="41"/>
    </row>
    <row r="700" spans="3:9" ht="12.75">
      <c r="C700" s="34"/>
      <c r="D700" s="34"/>
      <c r="E700" s="34"/>
      <c r="F700" s="34"/>
      <c r="G700" s="34"/>
      <c r="H700" s="34"/>
      <c r="I700" s="41"/>
    </row>
    <row r="701" spans="3:9" ht="12.75">
      <c r="C701" s="34"/>
      <c r="D701" s="34"/>
      <c r="E701" s="34"/>
      <c r="F701" s="34"/>
      <c r="G701" s="34"/>
      <c r="H701" s="34"/>
      <c r="I701" s="41"/>
    </row>
    <row r="702" spans="3:9" ht="12.75">
      <c r="C702" s="34"/>
      <c r="D702" s="34"/>
      <c r="E702" s="34"/>
      <c r="F702" s="34"/>
      <c r="G702" s="34"/>
      <c r="H702" s="34"/>
      <c r="I702" s="41"/>
    </row>
    <row r="703" spans="3:9" ht="12.75">
      <c r="C703" s="34"/>
      <c r="D703" s="34"/>
      <c r="E703" s="34"/>
      <c r="F703" s="34"/>
      <c r="G703" s="34"/>
      <c r="H703" s="34"/>
      <c r="I703" s="41"/>
    </row>
    <row r="704" spans="3:9" ht="12.75">
      <c r="C704" s="34"/>
      <c r="D704" s="34"/>
      <c r="E704" s="34"/>
      <c r="F704" s="34"/>
      <c r="G704" s="34"/>
      <c r="H704" s="34"/>
      <c r="I704" s="41"/>
    </row>
    <row r="705" spans="3:9" ht="12.75">
      <c r="C705" s="34"/>
      <c r="D705" s="34"/>
      <c r="E705" s="34"/>
      <c r="F705" s="34"/>
      <c r="G705" s="34"/>
      <c r="H705" s="34"/>
      <c r="I705" s="41"/>
    </row>
    <row r="706" spans="3:9" ht="12.75">
      <c r="C706" s="34"/>
      <c r="D706" s="34"/>
      <c r="E706" s="34"/>
      <c r="F706" s="34"/>
      <c r="G706" s="34"/>
      <c r="H706" s="34"/>
      <c r="I706" s="41"/>
    </row>
    <row r="707" spans="3:9" ht="12.75">
      <c r="C707" s="34"/>
      <c r="D707" s="34"/>
      <c r="E707" s="34"/>
      <c r="F707" s="34"/>
      <c r="G707" s="34"/>
      <c r="H707" s="34"/>
      <c r="I707" s="41"/>
    </row>
    <row r="708" spans="3:9" ht="12.75">
      <c r="C708" s="34"/>
      <c r="D708" s="34"/>
      <c r="E708" s="34"/>
      <c r="F708" s="34"/>
      <c r="G708" s="34"/>
      <c r="H708" s="34"/>
      <c r="I708" s="41"/>
    </row>
    <row r="709" spans="3:9" ht="12.75">
      <c r="C709" s="34"/>
      <c r="D709" s="34"/>
      <c r="E709" s="34"/>
      <c r="F709" s="34"/>
      <c r="G709" s="34"/>
      <c r="H709" s="34"/>
      <c r="I709" s="41"/>
    </row>
    <row r="710" spans="3:9" ht="12.75">
      <c r="C710" s="34"/>
      <c r="D710" s="34"/>
      <c r="E710" s="34"/>
      <c r="F710" s="34"/>
      <c r="G710" s="34"/>
      <c r="H710" s="34"/>
      <c r="I710" s="41"/>
    </row>
    <row r="711" spans="3:9" ht="12.75">
      <c r="C711" s="34"/>
      <c r="D711" s="34"/>
      <c r="E711" s="34"/>
      <c r="F711" s="34"/>
      <c r="G711" s="34"/>
      <c r="H711" s="34"/>
      <c r="I711" s="41"/>
    </row>
    <row r="712" spans="3:9" ht="12.75">
      <c r="C712" s="34"/>
      <c r="D712" s="34"/>
      <c r="E712" s="34"/>
      <c r="F712" s="34"/>
      <c r="G712" s="34"/>
      <c r="H712" s="34"/>
      <c r="I712" s="41"/>
    </row>
    <row r="713" spans="3:9" ht="12.75">
      <c r="C713" s="34"/>
      <c r="D713" s="34"/>
      <c r="E713" s="34"/>
      <c r="F713" s="34"/>
      <c r="G713" s="34"/>
      <c r="H713" s="34"/>
      <c r="I713" s="41"/>
    </row>
    <row r="714" spans="3:9" ht="12.75">
      <c r="C714" s="34"/>
      <c r="D714" s="34"/>
      <c r="E714" s="34"/>
      <c r="F714" s="34"/>
      <c r="G714" s="34"/>
      <c r="H714" s="34"/>
      <c r="I714" s="41"/>
    </row>
    <row r="715" spans="3:9" ht="12.75">
      <c r="C715" s="34"/>
      <c r="D715" s="34"/>
      <c r="E715" s="34"/>
      <c r="F715" s="34"/>
      <c r="G715" s="34"/>
      <c r="H715" s="34"/>
      <c r="I715" s="41"/>
    </row>
    <row r="716" spans="3:9" ht="12.75">
      <c r="C716" s="34"/>
      <c r="D716" s="34"/>
      <c r="E716" s="34"/>
      <c r="F716" s="34"/>
      <c r="G716" s="34"/>
      <c r="H716" s="34"/>
      <c r="I716" s="41"/>
    </row>
    <row r="717" spans="3:9" ht="12.75">
      <c r="C717" s="34"/>
      <c r="D717" s="34"/>
      <c r="E717" s="34"/>
      <c r="F717" s="34"/>
      <c r="G717" s="34"/>
      <c r="H717" s="34"/>
      <c r="I717" s="41"/>
    </row>
    <row r="718" spans="3:9" ht="12.75">
      <c r="C718" s="34"/>
      <c r="D718" s="34"/>
      <c r="E718" s="34"/>
      <c r="F718" s="34"/>
      <c r="G718" s="34"/>
      <c r="H718" s="34"/>
      <c r="I718" s="41"/>
    </row>
    <row r="719" spans="3:9" ht="12.75">
      <c r="C719" s="34"/>
      <c r="D719" s="34"/>
      <c r="E719" s="34"/>
      <c r="F719" s="34"/>
      <c r="G719" s="34"/>
      <c r="H719" s="34"/>
      <c r="I719" s="41"/>
    </row>
    <row r="720" spans="3:9" ht="12.75">
      <c r="C720" s="34"/>
      <c r="D720" s="34"/>
      <c r="E720" s="34"/>
      <c r="F720" s="34"/>
      <c r="G720" s="34"/>
      <c r="H720" s="34"/>
      <c r="I720" s="41"/>
    </row>
    <row r="721" spans="3:9" ht="12.75">
      <c r="C721" s="34"/>
      <c r="D721" s="34"/>
      <c r="E721" s="34"/>
      <c r="F721" s="34"/>
      <c r="G721" s="34"/>
      <c r="H721" s="34"/>
      <c r="I721" s="41"/>
    </row>
    <row r="722" spans="3:9" ht="12.75">
      <c r="C722" s="34"/>
      <c r="D722" s="34"/>
      <c r="E722" s="34"/>
      <c r="F722" s="34"/>
      <c r="G722" s="34"/>
      <c r="H722" s="34"/>
      <c r="I722" s="41"/>
    </row>
    <row r="723" spans="3:9" ht="12.75">
      <c r="C723" s="34"/>
      <c r="D723" s="34"/>
      <c r="E723" s="34"/>
      <c r="F723" s="34"/>
      <c r="G723" s="34"/>
      <c r="H723" s="34"/>
      <c r="I723" s="41"/>
    </row>
    <row r="724" spans="3:9" ht="12.75">
      <c r="C724" s="34"/>
      <c r="D724" s="34"/>
      <c r="E724" s="34"/>
      <c r="F724" s="34"/>
      <c r="G724" s="34"/>
      <c r="H724" s="34"/>
      <c r="I724" s="41"/>
    </row>
    <row r="725" spans="3:9" ht="12.75">
      <c r="C725" s="34"/>
      <c r="D725" s="34"/>
      <c r="E725" s="34"/>
      <c r="F725" s="34"/>
      <c r="G725" s="34"/>
      <c r="H725" s="34"/>
      <c r="I725" s="41"/>
    </row>
    <row r="726" spans="3:9" ht="12.75">
      <c r="C726" s="34"/>
      <c r="D726" s="34"/>
      <c r="E726" s="34"/>
      <c r="F726" s="34"/>
      <c r="G726" s="34"/>
      <c r="H726" s="34"/>
      <c r="I726" s="41"/>
    </row>
    <row r="727" spans="3:9" ht="12.75">
      <c r="C727" s="34"/>
      <c r="D727" s="34"/>
      <c r="E727" s="34"/>
      <c r="F727" s="34"/>
      <c r="G727" s="34"/>
      <c r="H727" s="34"/>
      <c r="I727" s="41"/>
    </row>
    <row r="728" spans="3:9" ht="12.75">
      <c r="C728" s="34"/>
      <c r="D728" s="34"/>
      <c r="E728" s="34"/>
      <c r="F728" s="34"/>
      <c r="G728" s="34"/>
      <c r="H728" s="34"/>
      <c r="I728" s="41"/>
    </row>
    <row r="729" spans="3:9" ht="12.75">
      <c r="C729" s="34"/>
      <c r="D729" s="34"/>
      <c r="E729" s="34"/>
      <c r="F729" s="34"/>
      <c r="G729" s="34"/>
      <c r="H729" s="34"/>
      <c r="I729" s="41"/>
    </row>
    <row r="730" spans="3:9" ht="12.75">
      <c r="C730" s="34"/>
      <c r="D730" s="34"/>
      <c r="E730" s="34"/>
      <c r="F730" s="34"/>
      <c r="G730" s="34"/>
      <c r="H730" s="34"/>
      <c r="I730" s="41"/>
    </row>
    <row r="731" spans="3:9" ht="12.75">
      <c r="C731" s="34"/>
      <c r="D731" s="34"/>
      <c r="E731" s="34"/>
      <c r="F731" s="34"/>
      <c r="G731" s="34"/>
      <c r="H731" s="34"/>
      <c r="I731" s="41"/>
    </row>
    <row r="732" spans="3:9" ht="12.75">
      <c r="C732" s="34"/>
      <c r="D732" s="34"/>
      <c r="E732" s="34"/>
      <c r="F732" s="34"/>
      <c r="G732" s="34"/>
      <c r="H732" s="34"/>
      <c r="I732" s="41"/>
    </row>
    <row r="733" spans="3:9" ht="12.75">
      <c r="C733" s="34"/>
      <c r="D733" s="34"/>
      <c r="E733" s="34"/>
      <c r="F733" s="34"/>
      <c r="G733" s="34"/>
      <c r="H733" s="34"/>
      <c r="I733" s="41"/>
    </row>
    <row r="734" spans="3:9" ht="12.75">
      <c r="C734" s="34"/>
      <c r="D734" s="34"/>
      <c r="E734" s="34"/>
      <c r="F734" s="34"/>
      <c r="G734" s="34"/>
      <c r="H734" s="34"/>
      <c r="I734" s="41"/>
    </row>
    <row r="735" spans="3:9" ht="12.75">
      <c r="C735" s="34"/>
      <c r="D735" s="34"/>
      <c r="E735" s="34"/>
      <c r="F735" s="34"/>
      <c r="G735" s="34"/>
      <c r="H735" s="34"/>
      <c r="I735" s="41"/>
    </row>
    <row r="736" spans="3:9" ht="12.75">
      <c r="C736" s="34"/>
      <c r="D736" s="34"/>
      <c r="E736" s="34"/>
      <c r="F736" s="34"/>
      <c r="G736" s="34"/>
      <c r="H736" s="34"/>
      <c r="I736" s="41"/>
    </row>
    <row r="737" spans="3:9" ht="12.75">
      <c r="C737" s="34"/>
      <c r="D737" s="34"/>
      <c r="E737" s="34"/>
      <c r="F737" s="34"/>
      <c r="G737" s="34"/>
      <c r="H737" s="34"/>
      <c r="I737" s="41"/>
    </row>
    <row r="738" spans="3:9" ht="12.75">
      <c r="C738" s="34"/>
      <c r="D738" s="34"/>
      <c r="E738" s="34"/>
      <c r="F738" s="34"/>
      <c r="G738" s="34"/>
      <c r="H738" s="34"/>
      <c r="I738" s="41"/>
    </row>
    <row r="739" spans="3:9" ht="12.75">
      <c r="C739" s="34"/>
      <c r="D739" s="34"/>
      <c r="E739" s="34"/>
      <c r="F739" s="34"/>
      <c r="G739" s="34"/>
      <c r="H739" s="34"/>
      <c r="I739" s="41"/>
    </row>
    <row r="740" spans="3:9" ht="12.75">
      <c r="C740" s="34"/>
      <c r="D740" s="34"/>
      <c r="E740" s="34"/>
      <c r="F740" s="34"/>
      <c r="G740" s="34"/>
      <c r="H740" s="34"/>
      <c r="I740" s="41"/>
    </row>
    <row r="741" spans="3:9" ht="12.75">
      <c r="C741" s="34"/>
      <c r="D741" s="34"/>
      <c r="E741" s="34"/>
      <c r="F741" s="34"/>
      <c r="G741" s="34"/>
      <c r="H741" s="34"/>
      <c r="I741" s="41"/>
    </row>
    <row r="742" spans="3:9" ht="12.75">
      <c r="C742" s="34"/>
      <c r="D742" s="34"/>
      <c r="E742" s="34"/>
      <c r="F742" s="34"/>
      <c r="G742" s="34"/>
      <c r="H742" s="34"/>
      <c r="I742" s="41"/>
    </row>
    <row r="743" spans="3:9" ht="12.75">
      <c r="C743" s="34"/>
      <c r="D743" s="34"/>
      <c r="E743" s="34"/>
      <c r="F743" s="34"/>
      <c r="G743" s="34"/>
      <c r="H743" s="34"/>
      <c r="I743" s="41"/>
    </row>
    <row r="744" spans="3:9" ht="12.75">
      <c r="C744" s="34"/>
      <c r="D744" s="34"/>
      <c r="E744" s="34"/>
      <c r="F744" s="34"/>
      <c r="G744" s="34"/>
      <c r="H744" s="34"/>
      <c r="I744" s="41"/>
    </row>
    <row r="745" spans="3:9" ht="12.75">
      <c r="C745" s="34"/>
      <c r="D745" s="34"/>
      <c r="E745" s="34"/>
      <c r="F745" s="34"/>
      <c r="G745" s="34"/>
      <c r="H745" s="34"/>
      <c r="I745" s="41"/>
    </row>
    <row r="746" spans="3:9" ht="12.75">
      <c r="C746" s="34"/>
      <c r="D746" s="34"/>
      <c r="E746" s="34"/>
      <c r="F746" s="34"/>
      <c r="G746" s="34"/>
      <c r="H746" s="34"/>
      <c r="I746" s="41"/>
    </row>
    <row r="747" spans="3:9" ht="12.75">
      <c r="C747" s="34"/>
      <c r="D747" s="34"/>
      <c r="E747" s="34"/>
      <c r="F747" s="34"/>
      <c r="G747" s="34"/>
      <c r="H747" s="34"/>
      <c r="I747" s="41"/>
    </row>
    <row r="748" spans="3:9" ht="12.75">
      <c r="C748" s="34"/>
      <c r="D748" s="34"/>
      <c r="E748" s="34"/>
      <c r="F748" s="34"/>
      <c r="G748" s="34"/>
      <c r="H748" s="34"/>
      <c r="I748" s="41"/>
    </row>
    <row r="749" spans="3:9" ht="12.75">
      <c r="C749" s="34"/>
      <c r="D749" s="34"/>
      <c r="E749" s="34"/>
      <c r="F749" s="34"/>
      <c r="G749" s="34"/>
      <c r="H749" s="34"/>
      <c r="I749" s="41"/>
    </row>
    <row r="750" spans="3:9" ht="12.75">
      <c r="C750" s="34"/>
      <c r="D750" s="34"/>
      <c r="E750" s="34"/>
      <c r="F750" s="34"/>
      <c r="G750" s="34"/>
      <c r="H750" s="34"/>
      <c r="I750" s="41"/>
    </row>
    <row r="751" spans="3:9" ht="12.75">
      <c r="C751" s="34"/>
      <c r="D751" s="34"/>
      <c r="E751" s="34"/>
      <c r="F751" s="34"/>
      <c r="G751" s="34"/>
      <c r="H751" s="34"/>
      <c r="I751" s="41"/>
    </row>
    <row r="752" spans="3:9" ht="12.75">
      <c r="C752" s="34"/>
      <c r="D752" s="34"/>
      <c r="E752" s="34"/>
      <c r="F752" s="34"/>
      <c r="G752" s="34"/>
      <c r="H752" s="34"/>
      <c r="I752" s="41"/>
    </row>
    <row r="753" spans="3:9" ht="12.75">
      <c r="C753" s="34"/>
      <c r="D753" s="34"/>
      <c r="E753" s="34"/>
      <c r="F753" s="34"/>
      <c r="G753" s="34"/>
      <c r="H753" s="34"/>
      <c r="I753" s="41"/>
    </row>
    <row r="754" spans="3:9" ht="12.75">
      <c r="C754" s="34"/>
      <c r="D754" s="34"/>
      <c r="E754" s="34"/>
      <c r="F754" s="34"/>
      <c r="G754" s="34"/>
      <c r="H754" s="34"/>
      <c r="I754" s="41"/>
    </row>
    <row r="755" spans="3:9" ht="12.75">
      <c r="C755" s="34"/>
      <c r="D755" s="34"/>
      <c r="E755" s="34"/>
      <c r="F755" s="34"/>
      <c r="G755" s="34"/>
      <c r="H755" s="34"/>
      <c r="I755" s="41"/>
    </row>
    <row r="756" spans="3:9" ht="12.75">
      <c r="C756" s="34"/>
      <c r="D756" s="34"/>
      <c r="E756" s="34"/>
      <c r="F756" s="34"/>
      <c r="G756" s="34"/>
      <c r="H756" s="34"/>
      <c r="I756" s="41"/>
    </row>
    <row r="757" spans="3:9" ht="12.75">
      <c r="C757" s="34"/>
      <c r="D757" s="34"/>
      <c r="E757" s="34"/>
      <c r="F757" s="34"/>
      <c r="G757" s="34"/>
      <c r="H757" s="34"/>
      <c r="I757" s="41"/>
    </row>
    <row r="758" spans="3:9" ht="12.75">
      <c r="C758" s="34"/>
      <c r="D758" s="34"/>
      <c r="E758" s="34"/>
      <c r="F758" s="34"/>
      <c r="G758" s="34"/>
      <c r="H758" s="34"/>
      <c r="I758" s="41"/>
    </row>
    <row r="759" spans="3:9" ht="12.75">
      <c r="C759" s="34"/>
      <c r="D759" s="34"/>
      <c r="E759" s="34"/>
      <c r="F759" s="34"/>
      <c r="G759" s="34"/>
      <c r="H759" s="34"/>
      <c r="I759" s="41"/>
    </row>
    <row r="760" spans="3:9" ht="12.75">
      <c r="C760" s="34"/>
      <c r="D760" s="34"/>
      <c r="E760" s="34"/>
      <c r="F760" s="34"/>
      <c r="G760" s="34"/>
      <c r="H760" s="34"/>
      <c r="I760" s="41"/>
    </row>
    <row r="761" spans="3:9" ht="12.75">
      <c r="C761" s="34"/>
      <c r="D761" s="34"/>
      <c r="E761" s="34"/>
      <c r="F761" s="34"/>
      <c r="G761" s="34"/>
      <c r="H761" s="34"/>
      <c r="I761" s="41"/>
    </row>
    <row r="762" spans="3:9" ht="12.75">
      <c r="C762" s="34"/>
      <c r="D762" s="34"/>
      <c r="E762" s="34"/>
      <c r="F762" s="34"/>
      <c r="G762" s="34"/>
      <c r="H762" s="34"/>
      <c r="I762" s="41"/>
    </row>
    <row r="763" spans="3:9" ht="12.75">
      <c r="C763" s="34"/>
      <c r="D763" s="34"/>
      <c r="E763" s="34"/>
      <c r="F763" s="34"/>
      <c r="G763" s="34"/>
      <c r="H763" s="34"/>
      <c r="I763" s="41"/>
    </row>
    <row r="764" spans="3:9" ht="12.75">
      <c r="C764" s="34"/>
      <c r="D764" s="34"/>
      <c r="E764" s="34"/>
      <c r="F764" s="34"/>
      <c r="G764" s="34"/>
      <c r="H764" s="34"/>
      <c r="I764" s="41"/>
    </row>
    <row r="765" spans="3:9" ht="12.75">
      <c r="C765" s="34"/>
      <c r="D765" s="34"/>
      <c r="E765" s="34"/>
      <c r="F765" s="34"/>
      <c r="G765" s="34"/>
      <c r="H765" s="34"/>
      <c r="I765" s="41"/>
    </row>
    <row r="766" spans="3:9" ht="12.75">
      <c r="C766" s="34"/>
      <c r="D766" s="34"/>
      <c r="E766" s="34"/>
      <c r="F766" s="34"/>
      <c r="G766" s="34"/>
      <c r="H766" s="34"/>
      <c r="I766" s="41"/>
    </row>
    <row r="767" spans="3:9" ht="12.75">
      <c r="C767" s="34"/>
      <c r="D767" s="34"/>
      <c r="E767" s="34"/>
      <c r="F767" s="34"/>
      <c r="G767" s="34"/>
      <c r="H767" s="34"/>
      <c r="I767" s="41"/>
    </row>
    <row r="768" spans="3:9" ht="12.75">
      <c r="C768" s="34"/>
      <c r="D768" s="34"/>
      <c r="E768" s="34"/>
      <c r="F768" s="34"/>
      <c r="G768" s="34"/>
      <c r="H768" s="34"/>
      <c r="I768" s="41"/>
    </row>
    <row r="769" spans="3:9" ht="12.75">
      <c r="C769" s="34"/>
      <c r="D769" s="34"/>
      <c r="E769" s="34"/>
      <c r="F769" s="34"/>
      <c r="G769" s="34"/>
      <c r="H769" s="34"/>
      <c r="I769" s="41"/>
    </row>
    <row r="770" spans="3:9" ht="12.75">
      <c r="C770" s="34"/>
      <c r="D770" s="34"/>
      <c r="E770" s="34"/>
      <c r="F770" s="34"/>
      <c r="G770" s="34"/>
      <c r="H770" s="34"/>
      <c r="I770" s="41"/>
    </row>
    <row r="771" spans="3:9" ht="12.75">
      <c r="C771" s="34"/>
      <c r="D771" s="34"/>
      <c r="E771" s="34"/>
      <c r="F771" s="34"/>
      <c r="G771" s="34"/>
      <c r="H771" s="34"/>
      <c r="I771" s="41"/>
    </row>
    <row r="772" spans="3:9" ht="12.75">
      <c r="C772" s="34"/>
      <c r="D772" s="34"/>
      <c r="E772" s="34"/>
      <c r="F772" s="34"/>
      <c r="G772" s="34"/>
      <c r="H772" s="34"/>
      <c r="I772" s="41"/>
    </row>
    <row r="773" spans="3:9" ht="12.75">
      <c r="C773" s="34"/>
      <c r="D773" s="34"/>
      <c r="E773" s="34"/>
      <c r="F773" s="34"/>
      <c r="G773" s="34"/>
      <c r="H773" s="34"/>
      <c r="I773" s="41"/>
    </row>
    <row r="774" spans="3:9" ht="12.75">
      <c r="C774" s="34"/>
      <c r="D774" s="34"/>
      <c r="E774" s="34"/>
      <c r="F774" s="34"/>
      <c r="G774" s="34"/>
      <c r="H774" s="34"/>
      <c r="I774" s="41"/>
    </row>
    <row r="775" spans="3:9" ht="12.75">
      <c r="C775" s="34"/>
      <c r="D775" s="34"/>
      <c r="E775" s="34"/>
      <c r="F775" s="34"/>
      <c r="G775" s="34"/>
      <c r="H775" s="34"/>
      <c r="I775" s="41"/>
    </row>
    <row r="776" spans="3:9" ht="12.75">
      <c r="C776" s="34"/>
      <c r="D776" s="34"/>
      <c r="E776" s="34"/>
      <c r="F776" s="34"/>
      <c r="G776" s="34"/>
      <c r="H776" s="34"/>
      <c r="I776" s="41"/>
    </row>
    <row r="777" spans="3:9" ht="12.75">
      <c r="C777" s="34"/>
      <c r="D777" s="34"/>
      <c r="E777" s="34"/>
      <c r="F777" s="34"/>
      <c r="G777" s="34"/>
      <c r="H777" s="34"/>
      <c r="I777" s="41"/>
    </row>
    <row r="778" spans="3:9" ht="12.75">
      <c r="C778" s="34"/>
      <c r="D778" s="34"/>
      <c r="E778" s="34"/>
      <c r="F778" s="34"/>
      <c r="G778" s="34"/>
      <c r="H778" s="34"/>
      <c r="I778" s="41"/>
    </row>
    <row r="779" spans="3:9" ht="12.75">
      <c r="C779" s="34"/>
      <c r="D779" s="34"/>
      <c r="E779" s="34"/>
      <c r="F779" s="34"/>
      <c r="G779" s="34"/>
      <c r="H779" s="34"/>
      <c r="I779" s="41"/>
    </row>
    <row r="780" spans="3:9" ht="12.75">
      <c r="C780" s="34"/>
      <c r="D780" s="34"/>
      <c r="E780" s="34"/>
      <c r="F780" s="34"/>
      <c r="G780" s="34"/>
      <c r="H780" s="34"/>
      <c r="I780" s="41"/>
    </row>
    <row r="781" spans="3:9" ht="12.75">
      <c r="C781" s="34"/>
      <c r="D781" s="34"/>
      <c r="E781" s="34"/>
      <c r="F781" s="34"/>
      <c r="G781" s="34"/>
      <c r="H781" s="34"/>
      <c r="I781" s="41"/>
    </row>
    <row r="782" spans="3:9" ht="12.75">
      <c r="C782" s="34"/>
      <c r="D782" s="34"/>
      <c r="E782" s="34"/>
      <c r="F782" s="34"/>
      <c r="G782" s="34"/>
      <c r="H782" s="34"/>
      <c r="I782" s="41"/>
    </row>
    <row r="783" spans="3:9" ht="12.75">
      <c r="C783" s="34"/>
      <c r="D783" s="34"/>
      <c r="E783" s="34"/>
      <c r="F783" s="34"/>
      <c r="G783" s="34"/>
      <c r="H783" s="34"/>
      <c r="I783" s="41"/>
    </row>
    <row r="784" spans="3:9" ht="12.75">
      <c r="C784" s="34"/>
      <c r="D784" s="34"/>
      <c r="E784" s="34"/>
      <c r="F784" s="34"/>
      <c r="G784" s="34"/>
      <c r="H784" s="34"/>
      <c r="I784" s="41"/>
    </row>
    <row r="785" spans="3:9" ht="12.75">
      <c r="C785" s="34"/>
      <c r="D785" s="34"/>
      <c r="E785" s="34"/>
      <c r="F785" s="34"/>
      <c r="G785" s="34"/>
      <c r="H785" s="34"/>
      <c r="I785" s="41"/>
    </row>
    <row r="786" spans="3:9" ht="12.75">
      <c r="C786" s="34"/>
      <c r="D786" s="34"/>
      <c r="E786" s="34"/>
      <c r="F786" s="34"/>
      <c r="G786" s="34"/>
      <c r="H786" s="34"/>
      <c r="I786" s="41"/>
    </row>
    <row r="787" spans="3:9" ht="12.75">
      <c r="C787" s="34"/>
      <c r="D787" s="34"/>
      <c r="E787" s="34"/>
      <c r="F787" s="34"/>
      <c r="G787" s="34"/>
      <c r="H787" s="34"/>
      <c r="I787" s="41"/>
    </row>
    <row r="788" spans="3:9" ht="12.75">
      <c r="C788" s="34"/>
      <c r="D788" s="34"/>
      <c r="E788" s="34"/>
      <c r="F788" s="34"/>
      <c r="G788" s="34"/>
      <c r="H788" s="34"/>
      <c r="I788" s="41"/>
    </row>
    <row r="789" spans="3:9" ht="12.75">
      <c r="C789" s="34"/>
      <c r="D789" s="34"/>
      <c r="E789" s="34"/>
      <c r="F789" s="34"/>
      <c r="G789" s="34"/>
      <c r="H789" s="34"/>
      <c r="I789" s="41"/>
    </row>
    <row r="790" spans="3:9" ht="12.75">
      <c r="C790" s="34"/>
      <c r="D790" s="34"/>
      <c r="E790" s="34"/>
      <c r="F790" s="34"/>
      <c r="G790" s="34"/>
      <c r="H790" s="34"/>
      <c r="I790" s="41"/>
    </row>
    <row r="791" spans="3:9" ht="12.75">
      <c r="C791" s="34"/>
      <c r="D791" s="34"/>
      <c r="E791" s="34"/>
      <c r="F791" s="34"/>
      <c r="G791" s="34"/>
      <c r="H791" s="34"/>
      <c r="I791" s="41"/>
    </row>
    <row r="792" spans="3:9" ht="12.75">
      <c r="C792" s="34"/>
      <c r="D792" s="34"/>
      <c r="E792" s="34"/>
      <c r="F792" s="34"/>
      <c r="G792" s="34"/>
      <c r="H792" s="34"/>
      <c r="I792" s="41"/>
    </row>
    <row r="793" spans="3:9" ht="12.75">
      <c r="C793" s="34"/>
      <c r="D793" s="34"/>
      <c r="E793" s="34"/>
      <c r="F793" s="34"/>
      <c r="G793" s="34"/>
      <c r="H793" s="34"/>
      <c r="I793" s="41"/>
    </row>
    <row r="794" spans="3:9" ht="12.75">
      <c r="C794" s="34"/>
      <c r="D794" s="34"/>
      <c r="E794" s="34"/>
      <c r="F794" s="34"/>
      <c r="G794" s="34"/>
      <c r="H794" s="34"/>
      <c r="I794" s="41"/>
    </row>
    <row r="795" spans="3:9" ht="12.75">
      <c r="C795" s="34"/>
      <c r="D795" s="34"/>
      <c r="E795" s="34"/>
      <c r="F795" s="34"/>
      <c r="G795" s="34"/>
      <c r="H795" s="34"/>
      <c r="I795" s="41"/>
    </row>
    <row r="796" spans="3:9" ht="12.75">
      <c r="C796" s="34"/>
      <c r="D796" s="34"/>
      <c r="E796" s="34"/>
      <c r="F796" s="34"/>
      <c r="G796" s="34"/>
      <c r="H796" s="34"/>
      <c r="I796" s="41"/>
    </row>
    <row r="797" spans="3:9" ht="12.75">
      <c r="C797" s="34"/>
      <c r="D797" s="34"/>
      <c r="E797" s="34"/>
      <c r="F797" s="34"/>
      <c r="G797" s="34"/>
      <c r="H797" s="34"/>
      <c r="I797" s="41"/>
    </row>
    <row r="798" spans="3:9" ht="12.75">
      <c r="C798" s="34"/>
      <c r="D798" s="34"/>
      <c r="E798" s="34"/>
      <c r="F798" s="34"/>
      <c r="G798" s="34"/>
      <c r="H798" s="34"/>
      <c r="I798" s="41"/>
    </row>
    <row r="799" spans="3:9" ht="12.75">
      <c r="C799" s="34"/>
      <c r="D799" s="34"/>
      <c r="E799" s="34"/>
      <c r="F799" s="34"/>
      <c r="G799" s="34"/>
      <c r="H799" s="34"/>
      <c r="I799" s="41"/>
    </row>
    <row r="800" spans="3:9" ht="12.75">
      <c r="C800" s="34"/>
      <c r="D800" s="34"/>
      <c r="E800" s="34"/>
      <c r="F800" s="34"/>
      <c r="G800" s="34"/>
      <c r="H800" s="34"/>
      <c r="I800" s="41"/>
    </row>
    <row r="801" spans="3:9" ht="12.75">
      <c r="C801" s="34"/>
      <c r="D801" s="34"/>
      <c r="E801" s="34"/>
      <c r="F801" s="34"/>
      <c r="G801" s="34"/>
      <c r="H801" s="34"/>
      <c r="I801" s="41"/>
    </row>
    <row r="802" spans="3:9" ht="12.75">
      <c r="C802" s="34"/>
      <c r="D802" s="34"/>
      <c r="E802" s="34"/>
      <c r="F802" s="34"/>
      <c r="G802" s="34"/>
      <c r="H802" s="34"/>
      <c r="I802" s="41"/>
    </row>
    <row r="803" spans="3:9" ht="12.75">
      <c r="C803" s="34"/>
      <c r="D803" s="34"/>
      <c r="E803" s="34"/>
      <c r="F803" s="34"/>
      <c r="G803" s="34"/>
      <c r="H803" s="34"/>
      <c r="I803" s="41"/>
    </row>
    <row r="804" spans="3:9" ht="12.75">
      <c r="C804" s="34"/>
      <c r="D804" s="34"/>
      <c r="E804" s="34"/>
      <c r="F804" s="34"/>
      <c r="G804" s="34"/>
      <c r="H804" s="34"/>
      <c r="I804" s="41"/>
    </row>
    <row r="805" spans="3:9" ht="12.75">
      <c r="C805" s="34"/>
      <c r="D805" s="34"/>
      <c r="E805" s="34"/>
      <c r="F805" s="34"/>
      <c r="G805" s="34"/>
      <c r="H805" s="34"/>
      <c r="I805" s="41"/>
    </row>
    <row r="806" spans="3:9" ht="12.75">
      <c r="C806" s="34"/>
      <c r="D806" s="34"/>
      <c r="E806" s="34"/>
      <c r="F806" s="34"/>
      <c r="G806" s="34"/>
      <c r="H806" s="34"/>
      <c r="I806" s="41"/>
    </row>
    <row r="807" spans="3:9" ht="12.75">
      <c r="C807" s="34"/>
      <c r="D807" s="34"/>
      <c r="E807" s="34"/>
      <c r="F807" s="34"/>
      <c r="G807" s="34"/>
      <c r="H807" s="34"/>
      <c r="I807" s="41"/>
    </row>
    <row r="808" spans="3:9" ht="12.75">
      <c r="C808" s="34"/>
      <c r="D808" s="34"/>
      <c r="E808" s="34"/>
      <c r="F808" s="34"/>
      <c r="G808" s="34"/>
      <c r="H808" s="34"/>
      <c r="I808" s="41"/>
    </row>
    <row r="809" spans="3:9" ht="12.75">
      <c r="C809" s="34"/>
      <c r="D809" s="34"/>
      <c r="E809" s="34"/>
      <c r="F809" s="34"/>
      <c r="G809" s="34"/>
      <c r="H809" s="34"/>
      <c r="I809" s="41"/>
    </row>
    <row r="810" spans="3:9" ht="12.75">
      <c r="C810" s="34"/>
      <c r="D810" s="34"/>
      <c r="E810" s="34"/>
      <c r="F810" s="34"/>
      <c r="G810" s="34"/>
      <c r="H810" s="34"/>
      <c r="I810" s="41"/>
    </row>
    <row r="811" spans="3:9" ht="12.75">
      <c r="C811" s="34"/>
      <c r="D811" s="34"/>
      <c r="E811" s="34"/>
      <c r="F811" s="34"/>
      <c r="G811" s="34"/>
      <c r="H811" s="34"/>
      <c r="I811" s="41"/>
    </row>
    <row r="812" spans="3:9" ht="12.75">
      <c r="C812" s="34"/>
      <c r="D812" s="34"/>
      <c r="E812" s="34"/>
      <c r="F812" s="34"/>
      <c r="G812" s="34"/>
      <c r="H812" s="34"/>
      <c r="I812" s="41"/>
    </row>
    <row r="813" spans="3:9" ht="12.75">
      <c r="C813" s="34"/>
      <c r="D813" s="34"/>
      <c r="E813" s="34"/>
      <c r="F813" s="34"/>
      <c r="G813" s="34"/>
      <c r="H813" s="34"/>
      <c r="I813" s="41"/>
    </row>
    <row r="814" spans="3:9" ht="12.75">
      <c r="C814" s="34"/>
      <c r="D814" s="34"/>
      <c r="E814" s="34"/>
      <c r="F814" s="34"/>
      <c r="G814" s="34"/>
      <c r="H814" s="34"/>
      <c r="I814" s="41"/>
    </row>
    <row r="815" spans="3:9" ht="12.75">
      <c r="C815" s="34"/>
      <c r="D815" s="34"/>
      <c r="E815" s="34"/>
      <c r="F815" s="34"/>
      <c r="G815" s="34"/>
      <c r="H815" s="34"/>
      <c r="I815" s="41"/>
    </row>
    <row r="816" spans="3:9" ht="12.75">
      <c r="C816" s="34"/>
      <c r="D816" s="34"/>
      <c r="E816" s="34"/>
      <c r="F816" s="34"/>
      <c r="G816" s="34"/>
      <c r="H816" s="34"/>
      <c r="I816" s="41"/>
    </row>
    <row r="817" spans="3:9" ht="12.75">
      <c r="C817" s="34"/>
      <c r="D817" s="34"/>
      <c r="E817" s="34"/>
      <c r="F817" s="34"/>
      <c r="G817" s="34"/>
      <c r="H817" s="34"/>
      <c r="I817" s="41"/>
    </row>
    <row r="818" spans="3:9" ht="12.75">
      <c r="C818" s="34"/>
      <c r="D818" s="34"/>
      <c r="E818" s="34"/>
      <c r="F818" s="34"/>
      <c r="G818" s="34"/>
      <c r="H818" s="34"/>
      <c r="I818" s="41"/>
    </row>
    <row r="819" spans="3:9" ht="12.75">
      <c r="C819" s="34"/>
      <c r="D819" s="34"/>
      <c r="E819" s="34"/>
      <c r="F819" s="34"/>
      <c r="G819" s="34"/>
      <c r="H819" s="34"/>
      <c r="I819" s="41"/>
    </row>
    <row r="820" spans="3:9" ht="12.75">
      <c r="C820" s="34"/>
      <c r="D820" s="34"/>
      <c r="E820" s="34"/>
      <c r="F820" s="34"/>
      <c r="G820" s="34"/>
      <c r="H820" s="34"/>
      <c r="I820" s="41"/>
    </row>
    <row r="821" spans="3:9" ht="12.75">
      <c r="C821" s="34"/>
      <c r="D821" s="34"/>
      <c r="E821" s="34"/>
      <c r="F821" s="34"/>
      <c r="G821" s="34"/>
      <c r="H821" s="34"/>
      <c r="I821" s="41"/>
    </row>
    <row r="822" spans="3:9" ht="12.75">
      <c r="C822" s="34"/>
      <c r="D822" s="34"/>
      <c r="E822" s="34"/>
      <c r="F822" s="34"/>
      <c r="G822" s="34"/>
      <c r="H822" s="34"/>
      <c r="I822" s="41"/>
    </row>
    <row r="823" spans="3:9" ht="12.75">
      <c r="C823" s="34"/>
      <c r="D823" s="34"/>
      <c r="E823" s="34"/>
      <c r="F823" s="34"/>
      <c r="G823" s="34"/>
      <c r="H823" s="34"/>
      <c r="I823" s="41"/>
    </row>
    <row r="824" spans="3:9" ht="12.75">
      <c r="C824" s="34"/>
      <c r="D824" s="34"/>
      <c r="E824" s="34"/>
      <c r="F824" s="34"/>
      <c r="G824" s="34"/>
      <c r="H824" s="34"/>
      <c r="I824" s="41"/>
    </row>
    <row r="825" spans="3:9" ht="12.75">
      <c r="C825" s="34"/>
      <c r="D825" s="34"/>
      <c r="E825" s="34"/>
      <c r="F825" s="34"/>
      <c r="G825" s="34"/>
      <c r="H825" s="34"/>
      <c r="I825" s="41"/>
    </row>
    <row r="826" spans="3:9" ht="12.75">
      <c r="C826" s="34"/>
      <c r="D826" s="34"/>
      <c r="E826" s="34"/>
      <c r="F826" s="34"/>
      <c r="G826" s="34"/>
      <c r="H826" s="34"/>
      <c r="I826" s="41"/>
    </row>
    <row r="827" spans="3:9" ht="12.75">
      <c r="C827" s="34"/>
      <c r="D827" s="34"/>
      <c r="E827" s="34"/>
      <c r="F827" s="34"/>
      <c r="G827" s="34"/>
      <c r="H827" s="34"/>
      <c r="I827" s="41"/>
    </row>
    <row r="828" spans="3:9" ht="12.75">
      <c r="C828" s="34"/>
      <c r="D828" s="34"/>
      <c r="E828" s="34"/>
      <c r="F828" s="34"/>
      <c r="G828" s="34"/>
      <c r="H828" s="34"/>
      <c r="I828" s="41"/>
    </row>
    <row r="829" spans="3:9" ht="12.75">
      <c r="C829" s="34"/>
      <c r="D829" s="34"/>
      <c r="E829" s="34"/>
      <c r="F829" s="34"/>
      <c r="G829" s="34"/>
      <c r="H829" s="34"/>
      <c r="I829" s="41"/>
    </row>
    <row r="830" spans="3:9" ht="12.75">
      <c r="C830" s="34"/>
      <c r="D830" s="34"/>
      <c r="E830" s="34"/>
      <c r="F830" s="34"/>
      <c r="G830" s="34"/>
      <c r="H830" s="34"/>
      <c r="I830" s="41"/>
    </row>
    <row r="831" spans="3:9" ht="12.75">
      <c r="C831" s="34"/>
      <c r="D831" s="34"/>
      <c r="E831" s="34"/>
      <c r="F831" s="34"/>
      <c r="G831" s="34"/>
      <c r="H831" s="34"/>
      <c r="I831" s="41"/>
    </row>
    <row r="832" spans="3:9" ht="12.75">
      <c r="C832" s="34"/>
      <c r="D832" s="34"/>
      <c r="E832" s="34"/>
      <c r="F832" s="34"/>
      <c r="G832" s="34"/>
      <c r="H832" s="34"/>
      <c r="I832" s="41"/>
    </row>
    <row r="833" spans="3:9" ht="12.75">
      <c r="C833" s="34"/>
      <c r="D833" s="34"/>
      <c r="E833" s="34"/>
      <c r="F833" s="34"/>
      <c r="G833" s="34"/>
      <c r="H833" s="34"/>
      <c r="I833" s="41"/>
    </row>
    <row r="834" spans="3:9" ht="12.75">
      <c r="C834" s="34"/>
      <c r="D834" s="34"/>
      <c r="E834" s="34"/>
      <c r="F834" s="34"/>
      <c r="G834" s="34"/>
      <c r="H834" s="34"/>
      <c r="I834" s="41"/>
    </row>
    <row r="835" spans="3:9" ht="12.75">
      <c r="C835" s="34"/>
      <c r="D835" s="34"/>
      <c r="E835" s="34"/>
      <c r="F835" s="34"/>
      <c r="G835" s="34"/>
      <c r="H835" s="34"/>
      <c r="I835" s="41"/>
    </row>
    <row r="836" spans="3:9" ht="12.75">
      <c r="C836" s="34"/>
      <c r="D836" s="34"/>
      <c r="E836" s="34"/>
      <c r="F836" s="34"/>
      <c r="G836" s="34"/>
      <c r="H836" s="34"/>
      <c r="I836" s="41"/>
    </row>
    <row r="837" spans="3:9" ht="12.75">
      <c r="C837" s="34"/>
      <c r="D837" s="34"/>
      <c r="E837" s="34"/>
      <c r="F837" s="34"/>
      <c r="G837" s="34"/>
      <c r="H837" s="34"/>
      <c r="I837" s="41"/>
    </row>
    <row r="838" spans="3:9" ht="12.75">
      <c r="C838" s="34"/>
      <c r="D838" s="34"/>
      <c r="E838" s="34"/>
      <c r="F838" s="34"/>
      <c r="G838" s="34"/>
      <c r="H838" s="34"/>
      <c r="I838" s="41"/>
    </row>
    <row r="839" spans="3:9" ht="12.75">
      <c r="C839" s="34"/>
      <c r="D839" s="34"/>
      <c r="E839" s="34"/>
      <c r="F839" s="34"/>
      <c r="G839" s="34"/>
      <c r="H839" s="34"/>
      <c r="I839" s="41"/>
    </row>
    <row r="840" spans="3:9" ht="12.75">
      <c r="C840" s="34"/>
      <c r="D840" s="34"/>
      <c r="E840" s="34"/>
      <c r="F840" s="34"/>
      <c r="G840" s="34"/>
      <c r="H840" s="34"/>
      <c r="I840" s="41"/>
    </row>
    <row r="841" spans="3:9" ht="12.75">
      <c r="C841" s="34"/>
      <c r="D841" s="34"/>
      <c r="E841" s="34"/>
      <c r="F841" s="34"/>
      <c r="G841" s="34"/>
      <c r="H841" s="34"/>
      <c r="I841" s="41"/>
    </row>
    <row r="842" spans="3:9" ht="12.75">
      <c r="C842" s="34"/>
      <c r="D842" s="34"/>
      <c r="E842" s="34"/>
      <c r="F842" s="34"/>
      <c r="G842" s="34"/>
      <c r="H842" s="34"/>
      <c r="I842" s="41"/>
    </row>
    <row r="843" spans="3:9" ht="12.75">
      <c r="C843" s="34"/>
      <c r="D843" s="34"/>
      <c r="E843" s="34"/>
      <c r="F843" s="34"/>
      <c r="G843" s="34"/>
      <c r="H843" s="34"/>
      <c r="I843" s="41"/>
    </row>
    <row r="844" spans="3:9" ht="12.75">
      <c r="C844" s="34"/>
      <c r="D844" s="34"/>
      <c r="E844" s="34"/>
      <c r="F844" s="34"/>
      <c r="G844" s="34"/>
      <c r="H844" s="34"/>
      <c r="I844" s="41"/>
    </row>
    <row r="845" spans="3:9" ht="12.75">
      <c r="C845" s="34"/>
      <c r="D845" s="34"/>
      <c r="E845" s="34"/>
      <c r="F845" s="34"/>
      <c r="G845" s="34"/>
      <c r="H845" s="34"/>
      <c r="I845" s="41"/>
    </row>
    <row r="846" spans="3:9" ht="12.75">
      <c r="C846" s="34"/>
      <c r="D846" s="34"/>
      <c r="E846" s="34"/>
      <c r="F846" s="34"/>
      <c r="G846" s="34"/>
      <c r="H846" s="34"/>
      <c r="I846" s="41"/>
    </row>
    <row r="847" spans="3:9" ht="12.75">
      <c r="C847" s="34"/>
      <c r="D847" s="34"/>
      <c r="E847" s="34"/>
      <c r="F847" s="34"/>
      <c r="G847" s="34"/>
      <c r="H847" s="34"/>
      <c r="I847" s="41"/>
    </row>
    <row r="848" spans="3:9" ht="12.75">
      <c r="C848" s="34"/>
      <c r="D848" s="34"/>
      <c r="E848" s="34"/>
      <c r="F848" s="34"/>
      <c r="G848" s="34"/>
      <c r="H848" s="34"/>
      <c r="I848" s="41"/>
    </row>
    <row r="849" spans="3:9" ht="12.75">
      <c r="C849" s="34"/>
      <c r="D849" s="34"/>
      <c r="E849" s="34"/>
      <c r="F849" s="34"/>
      <c r="G849" s="34"/>
      <c r="H849" s="34"/>
      <c r="I849" s="41"/>
    </row>
    <row r="850" spans="3:9" ht="12.75">
      <c r="C850" s="34"/>
      <c r="D850" s="34"/>
      <c r="E850" s="34"/>
      <c r="F850" s="34"/>
      <c r="G850" s="34"/>
      <c r="H850" s="34"/>
      <c r="I850" s="41"/>
    </row>
    <row r="851" spans="3:9" ht="12.75">
      <c r="C851" s="34"/>
      <c r="D851" s="34"/>
      <c r="E851" s="34"/>
      <c r="F851" s="34"/>
      <c r="G851" s="34"/>
      <c r="H851" s="34"/>
      <c r="I851" s="41"/>
    </row>
    <row r="852" spans="3:9" ht="12.75">
      <c r="C852" s="34"/>
      <c r="D852" s="34"/>
      <c r="E852" s="34"/>
      <c r="F852" s="34"/>
      <c r="G852" s="34"/>
      <c r="H852" s="34"/>
      <c r="I852" s="41"/>
    </row>
    <row r="853" spans="3:9" ht="12.75">
      <c r="C853" s="34"/>
      <c r="D853" s="34"/>
      <c r="E853" s="34"/>
      <c r="F853" s="34"/>
      <c r="G853" s="34"/>
      <c r="H853" s="34"/>
      <c r="I853" s="41"/>
    </row>
    <row r="854" spans="3:9" ht="12.75">
      <c r="C854" s="34"/>
      <c r="D854" s="34"/>
      <c r="E854" s="34"/>
      <c r="F854" s="34"/>
      <c r="G854" s="34"/>
      <c r="H854" s="34"/>
      <c r="I854" s="41"/>
    </row>
    <row r="855" spans="3:9" ht="12.75">
      <c r="C855" s="34"/>
      <c r="D855" s="34"/>
      <c r="E855" s="34"/>
      <c r="F855" s="34"/>
      <c r="G855" s="34"/>
      <c r="H855" s="34"/>
      <c r="I855" s="41"/>
    </row>
    <row r="856" spans="3:9" ht="12.75">
      <c r="C856" s="34"/>
      <c r="D856" s="34"/>
      <c r="E856" s="34"/>
      <c r="F856" s="34"/>
      <c r="G856" s="34"/>
      <c r="H856" s="34"/>
      <c r="I856" s="41"/>
    </row>
    <row r="857" spans="3:9" ht="12.75">
      <c r="C857" s="34"/>
      <c r="D857" s="34"/>
      <c r="E857" s="34"/>
      <c r="F857" s="34"/>
      <c r="G857" s="34"/>
      <c r="H857" s="34"/>
      <c r="I857" s="41"/>
    </row>
    <row r="858" spans="3:9" ht="12.75">
      <c r="C858" s="34"/>
      <c r="D858" s="34"/>
      <c r="E858" s="34"/>
      <c r="F858" s="34"/>
      <c r="G858" s="34"/>
      <c r="H858" s="34"/>
      <c r="I858" s="41"/>
    </row>
    <row r="859" spans="3:9" ht="12.75">
      <c r="C859" s="34"/>
      <c r="D859" s="34"/>
      <c r="E859" s="34"/>
      <c r="F859" s="34"/>
      <c r="G859" s="34"/>
      <c r="H859" s="34"/>
      <c r="I859" s="41"/>
    </row>
    <row r="860" spans="3:9" ht="12.75">
      <c r="C860" s="34"/>
      <c r="D860" s="34"/>
      <c r="E860" s="34"/>
      <c r="F860" s="34"/>
      <c r="G860" s="34"/>
      <c r="H860" s="34"/>
      <c r="I860" s="41"/>
    </row>
    <row r="861" spans="3:9" ht="12.75">
      <c r="C861" s="34"/>
      <c r="D861" s="34"/>
      <c r="E861" s="34"/>
      <c r="F861" s="34"/>
      <c r="G861" s="34"/>
      <c r="H861" s="34"/>
      <c r="I861" s="41"/>
    </row>
    <row r="862" spans="3:9" ht="12.75">
      <c r="C862" s="34"/>
      <c r="D862" s="34"/>
      <c r="E862" s="34"/>
      <c r="F862" s="34"/>
      <c r="G862" s="34"/>
      <c r="H862" s="34"/>
      <c r="I862" s="41"/>
    </row>
    <row r="863" spans="3:9" ht="12.75">
      <c r="C863" s="34"/>
      <c r="D863" s="34"/>
      <c r="E863" s="34"/>
      <c r="F863" s="34"/>
      <c r="G863" s="34"/>
      <c r="H863" s="34"/>
      <c r="I863" s="41"/>
    </row>
    <row r="864" spans="3:9" ht="12.75">
      <c r="C864" s="34"/>
      <c r="D864" s="34"/>
      <c r="E864" s="34"/>
      <c r="F864" s="34"/>
      <c r="G864" s="34"/>
      <c r="H864" s="34"/>
      <c r="I864" s="41"/>
    </row>
    <row r="865" spans="3:9" ht="12.75">
      <c r="C865" s="34"/>
      <c r="D865" s="34"/>
      <c r="E865" s="34"/>
      <c r="F865" s="34"/>
      <c r="G865" s="34"/>
      <c r="H865" s="34"/>
      <c r="I865" s="41"/>
    </row>
    <row r="866" spans="3:9" ht="12.75">
      <c r="C866" s="34"/>
      <c r="D866" s="34"/>
      <c r="E866" s="34"/>
      <c r="F866" s="34"/>
      <c r="G866" s="34"/>
      <c r="H866" s="34"/>
      <c r="I866" s="41"/>
    </row>
    <row r="867" spans="3:9" ht="12.75">
      <c r="C867" s="34"/>
      <c r="D867" s="34"/>
      <c r="E867" s="34"/>
      <c r="F867" s="34"/>
      <c r="G867" s="34"/>
      <c r="H867" s="34"/>
      <c r="I867" s="41"/>
    </row>
    <row r="868" spans="3:9" ht="12.75">
      <c r="C868" s="34"/>
      <c r="D868" s="34"/>
      <c r="E868" s="34"/>
      <c r="F868" s="34"/>
      <c r="G868" s="34"/>
      <c r="H868" s="34"/>
      <c r="I868" s="41"/>
    </row>
    <row r="869" spans="3:9" ht="12.75">
      <c r="C869" s="34"/>
      <c r="D869" s="34"/>
      <c r="E869" s="34"/>
      <c r="F869" s="34"/>
      <c r="G869" s="34"/>
      <c r="H869" s="34"/>
      <c r="I869" s="41"/>
    </row>
    <row r="870" spans="3:9" ht="12.75">
      <c r="C870" s="34"/>
      <c r="D870" s="34"/>
      <c r="E870" s="34"/>
      <c r="F870" s="34"/>
      <c r="G870" s="34"/>
      <c r="H870" s="34"/>
      <c r="I870" s="41"/>
    </row>
    <row r="871" spans="3:9" ht="12.75">
      <c r="C871" s="34"/>
      <c r="D871" s="34"/>
      <c r="E871" s="34"/>
      <c r="F871" s="34"/>
      <c r="G871" s="34"/>
      <c r="H871" s="34"/>
      <c r="I871" s="41"/>
    </row>
    <row r="872" spans="3:9" ht="12.75">
      <c r="C872" s="34"/>
      <c r="D872" s="34"/>
      <c r="E872" s="34"/>
      <c r="F872" s="34"/>
      <c r="G872" s="34"/>
      <c r="H872" s="34"/>
      <c r="I872" s="41"/>
    </row>
    <row r="873" spans="3:9" ht="12.75">
      <c r="C873" s="34"/>
      <c r="D873" s="34"/>
      <c r="E873" s="34"/>
      <c r="F873" s="34"/>
      <c r="G873" s="34"/>
      <c r="H873" s="34"/>
      <c r="I873" s="41"/>
    </row>
    <row r="874" spans="3:9" ht="12.75">
      <c r="C874" s="34"/>
      <c r="D874" s="34"/>
      <c r="E874" s="34"/>
      <c r="F874" s="34"/>
      <c r="G874" s="34"/>
      <c r="H874" s="34"/>
      <c r="I874" s="41"/>
    </row>
    <row r="875" spans="3:9" ht="12.75">
      <c r="C875" s="34"/>
      <c r="D875" s="34"/>
      <c r="E875" s="34"/>
      <c r="F875" s="34"/>
      <c r="G875" s="34"/>
      <c r="H875" s="34"/>
      <c r="I875" s="41"/>
    </row>
    <row r="876" spans="3:9" ht="12.75">
      <c r="C876" s="34"/>
      <c r="D876" s="34"/>
      <c r="E876" s="34"/>
      <c r="F876" s="34"/>
      <c r="G876" s="34"/>
      <c r="H876" s="34"/>
      <c r="I876" s="41"/>
    </row>
    <row r="877" spans="3:9" ht="12.75">
      <c r="C877" s="34"/>
      <c r="D877" s="34"/>
      <c r="E877" s="34"/>
      <c r="F877" s="34"/>
      <c r="G877" s="34"/>
      <c r="H877" s="34"/>
      <c r="I877" s="41"/>
    </row>
    <row r="878" spans="3:9" ht="12.75">
      <c r="C878" s="34"/>
      <c r="D878" s="34"/>
      <c r="E878" s="34"/>
      <c r="F878" s="34"/>
      <c r="G878" s="34"/>
      <c r="H878" s="34"/>
      <c r="I878" s="41"/>
    </row>
    <row r="879" spans="3:9" ht="12.75">
      <c r="C879" s="34"/>
      <c r="D879" s="34"/>
      <c r="E879" s="34"/>
      <c r="F879" s="34"/>
      <c r="G879" s="34"/>
      <c r="H879" s="34"/>
      <c r="I879" s="41"/>
    </row>
    <row r="880" spans="3:9" ht="12.75">
      <c r="C880" s="34"/>
      <c r="D880" s="34"/>
      <c r="E880" s="34"/>
      <c r="F880" s="34"/>
      <c r="G880" s="34"/>
      <c r="H880" s="34"/>
      <c r="I880" s="41"/>
    </row>
    <row r="881" spans="3:9" ht="12.75">
      <c r="C881" s="34"/>
      <c r="D881" s="34"/>
      <c r="E881" s="34"/>
      <c r="F881" s="34"/>
      <c r="G881" s="34"/>
      <c r="H881" s="34"/>
      <c r="I881" s="41"/>
    </row>
    <row r="882" spans="3:9" ht="12.75">
      <c r="C882" s="34"/>
      <c r="D882" s="34"/>
      <c r="E882" s="34"/>
      <c r="F882" s="34"/>
      <c r="G882" s="34"/>
      <c r="H882" s="34"/>
      <c r="I882" s="41"/>
    </row>
    <row r="883" spans="3:9" ht="12.75">
      <c r="C883" s="34"/>
      <c r="D883" s="34"/>
      <c r="E883" s="34"/>
      <c r="F883" s="34"/>
      <c r="G883" s="34"/>
      <c r="H883" s="34"/>
      <c r="I883" s="41"/>
    </row>
    <row r="884" spans="3:9" ht="12.75">
      <c r="C884" s="34"/>
      <c r="D884" s="34"/>
      <c r="E884" s="34"/>
      <c r="F884" s="34"/>
      <c r="G884" s="34"/>
      <c r="H884" s="34"/>
      <c r="I884" s="41"/>
    </row>
    <row r="885" spans="3:9" ht="12.75">
      <c r="C885" s="34"/>
      <c r="D885" s="34"/>
      <c r="E885" s="34"/>
      <c r="F885" s="34"/>
      <c r="G885" s="34"/>
      <c r="H885" s="34"/>
      <c r="I885" s="41"/>
    </row>
    <row r="886" spans="3:9" ht="12.75">
      <c r="C886" s="34"/>
      <c r="D886" s="34"/>
      <c r="E886" s="34"/>
      <c r="F886" s="34"/>
      <c r="G886" s="34"/>
      <c r="H886" s="34"/>
      <c r="I886" s="41"/>
    </row>
    <row r="887" spans="3:9" ht="12.75">
      <c r="C887" s="34"/>
      <c r="D887" s="34"/>
      <c r="E887" s="34"/>
      <c r="F887" s="34"/>
      <c r="G887" s="34"/>
      <c r="H887" s="34"/>
      <c r="I887" s="41"/>
    </row>
    <row r="888" spans="3:9" ht="12.75">
      <c r="C888" s="34"/>
      <c r="D888" s="34"/>
      <c r="E888" s="34"/>
      <c r="F888" s="34"/>
      <c r="G888" s="34"/>
      <c r="H888" s="34"/>
      <c r="I888" s="41"/>
    </row>
    <row r="889" spans="3:9" ht="12.75">
      <c r="C889" s="34"/>
      <c r="D889" s="34"/>
      <c r="E889" s="34"/>
      <c r="F889" s="34"/>
      <c r="G889" s="34"/>
      <c r="H889" s="34"/>
      <c r="I889" s="41"/>
    </row>
    <row r="890" spans="3:9" ht="12.75">
      <c r="C890" s="34"/>
      <c r="D890" s="34"/>
      <c r="E890" s="34"/>
      <c r="F890" s="34"/>
      <c r="G890" s="34"/>
      <c r="H890" s="34"/>
      <c r="I890" s="41"/>
    </row>
    <row r="891" spans="3:9" ht="12.75">
      <c r="C891" s="34"/>
      <c r="D891" s="34"/>
      <c r="E891" s="34"/>
      <c r="F891" s="34"/>
      <c r="G891" s="34"/>
      <c r="H891" s="34"/>
      <c r="I891" s="41"/>
    </row>
    <row r="892" spans="3:9" ht="12.75">
      <c r="C892" s="34"/>
      <c r="D892" s="34"/>
      <c r="E892" s="34"/>
      <c r="F892" s="34"/>
      <c r="G892" s="34"/>
      <c r="H892" s="34"/>
      <c r="I892" s="41"/>
    </row>
    <row r="893" spans="3:9" ht="12.75">
      <c r="C893" s="34"/>
      <c r="D893" s="34"/>
      <c r="E893" s="34"/>
      <c r="F893" s="34"/>
      <c r="G893" s="34"/>
      <c r="H893" s="34"/>
      <c r="I893" s="41"/>
    </row>
    <row r="894" spans="3:9" ht="12.75">
      <c r="C894" s="34"/>
      <c r="D894" s="34"/>
      <c r="E894" s="34"/>
      <c r="F894" s="34"/>
      <c r="G894" s="34"/>
      <c r="H894" s="34"/>
      <c r="I894" s="41"/>
    </row>
    <row r="895" spans="3:9" ht="12.75">
      <c r="C895" s="34"/>
      <c r="D895" s="34"/>
      <c r="E895" s="34"/>
      <c r="F895" s="34"/>
      <c r="G895" s="34"/>
      <c r="H895" s="34"/>
      <c r="I895" s="41"/>
    </row>
    <row r="896" spans="3:9" ht="12.75">
      <c r="C896" s="34"/>
      <c r="D896" s="34"/>
      <c r="E896" s="34"/>
      <c r="F896" s="34"/>
      <c r="G896" s="34"/>
      <c r="H896" s="34"/>
      <c r="I896" s="41"/>
    </row>
    <row r="897" spans="3:9" ht="12.75">
      <c r="C897" s="34"/>
      <c r="D897" s="34"/>
      <c r="E897" s="34"/>
      <c r="F897" s="34"/>
      <c r="G897" s="34"/>
      <c r="H897" s="34"/>
      <c r="I897" s="41"/>
    </row>
    <row r="898" spans="3:9" ht="12.75">
      <c r="C898" s="34"/>
      <c r="D898" s="34"/>
      <c r="E898" s="34"/>
      <c r="F898" s="34"/>
      <c r="G898" s="34"/>
      <c r="H898" s="34"/>
      <c r="I898" s="41"/>
    </row>
    <row r="899" spans="3:9" ht="12.75">
      <c r="C899" s="34"/>
      <c r="D899" s="34"/>
      <c r="E899" s="34"/>
      <c r="F899" s="34"/>
      <c r="G899" s="34"/>
      <c r="H899" s="34"/>
      <c r="I899" s="41"/>
    </row>
    <row r="900" spans="3:9" ht="12.75">
      <c r="C900" s="34"/>
      <c r="D900" s="34"/>
      <c r="E900" s="34"/>
      <c r="F900" s="34"/>
      <c r="G900" s="34"/>
      <c r="H900" s="34"/>
      <c r="I900" s="41"/>
    </row>
    <row r="901" spans="3:9" ht="12.75">
      <c r="C901" s="34"/>
      <c r="D901" s="34"/>
      <c r="E901" s="34"/>
      <c r="F901" s="34"/>
      <c r="G901" s="34"/>
      <c r="H901" s="34"/>
      <c r="I901" s="41"/>
    </row>
    <row r="902" spans="3:9" ht="12.75">
      <c r="C902" s="34"/>
      <c r="D902" s="34"/>
      <c r="E902" s="34"/>
      <c r="F902" s="34"/>
      <c r="G902" s="34"/>
      <c r="H902" s="34"/>
      <c r="I902" s="41"/>
    </row>
    <row r="903" spans="3:9" ht="12.75">
      <c r="C903" s="34"/>
      <c r="D903" s="34"/>
      <c r="E903" s="34"/>
      <c r="F903" s="34"/>
      <c r="G903" s="34"/>
      <c r="H903" s="34"/>
      <c r="I903" s="41"/>
    </row>
    <row r="904" spans="3:9" ht="12.75">
      <c r="C904" s="34"/>
      <c r="D904" s="34"/>
      <c r="E904" s="34"/>
      <c r="F904" s="34"/>
      <c r="G904" s="34"/>
      <c r="H904" s="34"/>
      <c r="I904" s="41"/>
    </row>
    <row r="905" spans="3:9" ht="12.75">
      <c r="C905" s="34"/>
      <c r="D905" s="34"/>
      <c r="E905" s="34"/>
      <c r="F905" s="34"/>
      <c r="G905" s="34"/>
      <c r="H905" s="34"/>
      <c r="I905" s="41"/>
    </row>
    <row r="906" spans="3:9" ht="12.75">
      <c r="C906" s="34"/>
      <c r="D906" s="34"/>
      <c r="E906" s="34"/>
      <c r="F906" s="34"/>
      <c r="G906" s="34"/>
      <c r="H906" s="34"/>
      <c r="I906" s="41"/>
    </row>
    <row r="907" spans="3:9" ht="12.75">
      <c r="C907" s="34"/>
      <c r="D907" s="34"/>
      <c r="E907" s="34"/>
      <c r="F907" s="34"/>
      <c r="G907" s="34"/>
      <c r="H907" s="34"/>
      <c r="I907" s="41"/>
    </row>
    <row r="908" spans="3:9" ht="12.75">
      <c r="C908" s="34"/>
      <c r="D908" s="34"/>
      <c r="E908" s="34"/>
      <c r="F908" s="34"/>
      <c r="G908" s="34"/>
      <c r="H908" s="34"/>
      <c r="I908" s="41"/>
    </row>
    <row r="909" spans="3:9" ht="12.75">
      <c r="C909" s="34"/>
      <c r="D909" s="34"/>
      <c r="E909" s="34"/>
      <c r="F909" s="34"/>
      <c r="G909" s="34"/>
      <c r="H909" s="34"/>
      <c r="I909" s="41"/>
    </row>
    <row r="910" spans="3:9" ht="12.75">
      <c r="C910" s="34"/>
      <c r="D910" s="34"/>
      <c r="E910" s="34"/>
      <c r="F910" s="34"/>
      <c r="G910" s="34"/>
      <c r="H910" s="34"/>
      <c r="I910" s="41"/>
    </row>
    <row r="911" spans="3:9" ht="12.75">
      <c r="C911" s="34"/>
      <c r="D911" s="34"/>
      <c r="E911" s="34"/>
      <c r="F911" s="34"/>
      <c r="G911" s="34"/>
      <c r="H911" s="34"/>
      <c r="I911" s="41"/>
    </row>
    <row r="912" spans="3:9" ht="12.75">
      <c r="C912" s="34"/>
      <c r="D912" s="34"/>
      <c r="E912" s="34"/>
      <c r="F912" s="34"/>
      <c r="G912" s="34"/>
      <c r="H912" s="34"/>
      <c r="I912" s="41"/>
    </row>
    <row r="913" spans="3:9" ht="12.75">
      <c r="C913" s="34"/>
      <c r="D913" s="34"/>
      <c r="E913" s="34"/>
      <c r="F913" s="34"/>
      <c r="G913" s="34"/>
      <c r="H913" s="34"/>
      <c r="I913" s="41"/>
    </row>
    <row r="914" spans="3:9" ht="12.75">
      <c r="C914" s="34"/>
      <c r="D914" s="34"/>
      <c r="E914" s="34"/>
      <c r="F914" s="34"/>
      <c r="G914" s="34"/>
      <c r="H914" s="34"/>
      <c r="I914" s="41"/>
    </row>
    <row r="915" spans="3:9" ht="12.75">
      <c r="C915" s="34"/>
      <c r="D915" s="34"/>
      <c r="E915" s="34"/>
      <c r="F915" s="34"/>
      <c r="G915" s="34"/>
      <c r="H915" s="34"/>
      <c r="I915" s="41"/>
    </row>
    <row r="916" spans="3:9" ht="12.75">
      <c r="C916" s="34"/>
      <c r="D916" s="34"/>
      <c r="E916" s="34"/>
      <c r="F916" s="34"/>
      <c r="G916" s="34"/>
      <c r="H916" s="34"/>
      <c r="I916" s="41"/>
    </row>
    <row r="917" spans="3:9" ht="12.75">
      <c r="C917" s="34"/>
      <c r="D917" s="34"/>
      <c r="E917" s="34"/>
      <c r="F917" s="34"/>
      <c r="G917" s="34"/>
      <c r="H917" s="34"/>
      <c r="I917" s="41"/>
    </row>
    <row r="918" spans="3:9" ht="12.75">
      <c r="C918" s="34"/>
      <c r="D918" s="34"/>
      <c r="E918" s="34"/>
      <c r="F918" s="34"/>
      <c r="G918" s="34"/>
      <c r="H918" s="34"/>
      <c r="I918" s="41"/>
    </row>
    <row r="919" spans="3:9" ht="12.75">
      <c r="C919" s="34"/>
      <c r="D919" s="34"/>
      <c r="E919" s="34"/>
      <c r="F919" s="34"/>
      <c r="G919" s="34"/>
      <c r="H919" s="34"/>
      <c r="I919" s="41"/>
    </row>
    <row r="920" spans="3:9" ht="12.75">
      <c r="C920" s="34"/>
      <c r="D920" s="34"/>
      <c r="E920" s="34"/>
      <c r="F920" s="34"/>
      <c r="G920" s="34"/>
      <c r="H920" s="34"/>
      <c r="I920" s="41"/>
    </row>
    <row r="921" spans="3:9" ht="12.75">
      <c r="C921" s="34"/>
      <c r="D921" s="34"/>
      <c r="E921" s="34"/>
      <c r="F921" s="34"/>
      <c r="G921" s="34"/>
      <c r="H921" s="34"/>
      <c r="I921" s="41"/>
    </row>
    <row r="922" spans="3:9" ht="12.75">
      <c r="C922" s="34"/>
      <c r="D922" s="34"/>
      <c r="E922" s="34"/>
      <c r="F922" s="34"/>
      <c r="G922" s="34"/>
      <c r="H922" s="34"/>
      <c r="I922" s="41"/>
    </row>
    <row r="923" spans="3:9" ht="12.75">
      <c r="C923" s="34"/>
      <c r="D923" s="34"/>
      <c r="E923" s="34"/>
      <c r="F923" s="34"/>
      <c r="G923" s="34"/>
      <c r="H923" s="34"/>
      <c r="I923" s="41"/>
    </row>
    <row r="924" spans="3:9" ht="12.75">
      <c r="C924" s="34"/>
      <c r="D924" s="34"/>
      <c r="E924" s="34"/>
      <c r="F924" s="34"/>
      <c r="G924" s="34"/>
      <c r="H924" s="34"/>
      <c r="I924" s="41"/>
    </row>
    <row r="925" spans="3:9" ht="12.75">
      <c r="C925" s="34"/>
      <c r="D925" s="34"/>
      <c r="E925" s="34"/>
      <c r="F925" s="34"/>
      <c r="G925" s="34"/>
      <c r="H925" s="34"/>
      <c r="I925" s="41"/>
    </row>
    <row r="926" spans="3:9" ht="12.75">
      <c r="C926" s="34"/>
      <c r="D926" s="34"/>
      <c r="E926" s="34"/>
      <c r="F926" s="34"/>
      <c r="G926" s="34"/>
      <c r="H926" s="34"/>
      <c r="I926" s="41"/>
    </row>
    <row r="927" spans="3:9" ht="12.75">
      <c r="C927" s="34"/>
      <c r="D927" s="34"/>
      <c r="E927" s="34"/>
      <c r="F927" s="34"/>
      <c r="G927" s="34"/>
      <c r="H927" s="34"/>
      <c r="I927" s="41"/>
    </row>
    <row r="928" spans="3:9" ht="12.75">
      <c r="C928" s="34"/>
      <c r="D928" s="34"/>
      <c r="E928" s="34"/>
      <c r="F928" s="34"/>
      <c r="G928" s="34"/>
      <c r="H928" s="34"/>
      <c r="I928" s="41"/>
    </row>
    <row r="929" spans="3:9" ht="12.75">
      <c r="C929" s="34"/>
      <c r="D929" s="34"/>
      <c r="E929" s="34"/>
      <c r="F929" s="34"/>
      <c r="G929" s="34"/>
      <c r="H929" s="34"/>
      <c r="I929" s="41"/>
    </row>
    <row r="930" spans="3:9" ht="12.75">
      <c r="C930" s="34"/>
      <c r="D930" s="34"/>
      <c r="E930" s="34"/>
      <c r="F930" s="34"/>
      <c r="G930" s="34"/>
      <c r="H930" s="34"/>
      <c r="I930" s="41"/>
    </row>
    <row r="931" spans="3:9" ht="12.75">
      <c r="C931" s="34"/>
      <c r="D931" s="34"/>
      <c r="E931" s="34"/>
      <c r="F931" s="34"/>
      <c r="G931" s="34"/>
      <c r="H931" s="34"/>
      <c r="I931" s="41"/>
    </row>
    <row r="932" spans="3:9" ht="12.75">
      <c r="C932" s="34"/>
      <c r="D932" s="34"/>
      <c r="E932" s="34"/>
      <c r="F932" s="34"/>
      <c r="G932" s="34"/>
      <c r="H932" s="34"/>
      <c r="I932" s="41"/>
    </row>
    <row r="933" spans="3:9" ht="12.75">
      <c r="C933" s="34"/>
      <c r="D933" s="34"/>
      <c r="E933" s="34"/>
      <c r="F933" s="34"/>
      <c r="G933" s="34"/>
      <c r="H933" s="34"/>
      <c r="I933" s="41"/>
    </row>
    <row r="934" spans="3:9" ht="12.75">
      <c r="C934" s="34"/>
      <c r="D934" s="34"/>
      <c r="E934" s="34"/>
      <c r="F934" s="34"/>
      <c r="G934" s="34"/>
      <c r="H934" s="34"/>
      <c r="I934" s="41"/>
    </row>
    <row r="935" spans="3:9" ht="12.75">
      <c r="C935" s="34"/>
      <c r="D935" s="34"/>
      <c r="E935" s="34"/>
      <c r="F935" s="34"/>
      <c r="G935" s="34"/>
      <c r="H935" s="34"/>
      <c r="I935" s="41"/>
    </row>
    <row r="936" spans="3:9" ht="12.75">
      <c r="C936" s="34"/>
      <c r="D936" s="34"/>
      <c r="E936" s="34"/>
      <c r="F936" s="34"/>
      <c r="G936" s="34"/>
      <c r="H936" s="34"/>
      <c r="I936" s="41"/>
    </row>
    <row r="937" spans="3:9" ht="12.75">
      <c r="C937" s="34"/>
      <c r="D937" s="34"/>
      <c r="E937" s="34"/>
      <c r="F937" s="34"/>
      <c r="G937" s="34"/>
      <c r="H937" s="34"/>
      <c r="I937" s="41"/>
    </row>
    <row r="938" spans="3:9" ht="12.75">
      <c r="C938" s="34"/>
      <c r="D938" s="34"/>
      <c r="E938" s="34"/>
      <c r="F938" s="34"/>
      <c r="G938" s="34"/>
      <c r="H938" s="34"/>
      <c r="I938" s="41"/>
    </row>
    <row r="939" spans="3:9" ht="12.75">
      <c r="C939" s="34"/>
      <c r="D939" s="34"/>
      <c r="E939" s="34"/>
      <c r="F939" s="34"/>
      <c r="G939" s="34"/>
      <c r="H939" s="34"/>
      <c r="I939" s="41"/>
    </row>
    <row r="940" spans="3:9" ht="12.75">
      <c r="C940" s="34"/>
      <c r="D940" s="34"/>
      <c r="E940" s="34"/>
      <c r="F940" s="34"/>
      <c r="G940" s="34"/>
      <c r="H940" s="34"/>
      <c r="I940" s="41"/>
    </row>
    <row r="941" spans="3:9" ht="12.75">
      <c r="C941" s="34"/>
      <c r="D941" s="34"/>
      <c r="E941" s="34"/>
      <c r="F941" s="34"/>
      <c r="G941" s="34"/>
      <c r="H941" s="34"/>
      <c r="I941" s="41"/>
    </row>
    <row r="942" spans="3:9" ht="12.75">
      <c r="C942" s="34"/>
      <c r="D942" s="34"/>
      <c r="E942" s="34"/>
      <c r="F942" s="34"/>
      <c r="G942" s="34"/>
      <c r="H942" s="34"/>
      <c r="I942" s="41"/>
    </row>
    <row r="943" spans="3:9" ht="12.75">
      <c r="C943" s="34"/>
      <c r="D943" s="34"/>
      <c r="E943" s="34"/>
      <c r="F943" s="34"/>
      <c r="G943" s="34"/>
      <c r="H943" s="34"/>
      <c r="I943" s="41"/>
    </row>
    <row r="944" spans="3:9" ht="12.75">
      <c r="C944" s="34"/>
      <c r="D944" s="34"/>
      <c r="E944" s="34"/>
      <c r="F944" s="34"/>
      <c r="G944" s="34"/>
      <c r="H944" s="34"/>
      <c r="I944" s="41"/>
    </row>
    <row r="945" spans="3:9" ht="12.75">
      <c r="C945" s="34"/>
      <c r="D945" s="34"/>
      <c r="E945" s="34"/>
      <c r="F945" s="34"/>
      <c r="G945" s="34"/>
      <c r="H945" s="34"/>
      <c r="I945" s="41"/>
    </row>
    <row r="946" spans="3:9" ht="12.75">
      <c r="C946" s="34"/>
      <c r="D946" s="34"/>
      <c r="E946" s="34"/>
      <c r="F946" s="34"/>
      <c r="G946" s="34"/>
      <c r="H946" s="34"/>
      <c r="I946" s="41"/>
    </row>
    <row r="947" spans="3:9" ht="12.75">
      <c r="C947" s="34"/>
      <c r="D947" s="34"/>
      <c r="E947" s="34"/>
      <c r="F947" s="34"/>
      <c r="G947" s="34"/>
      <c r="H947" s="34"/>
      <c r="I947" s="41"/>
    </row>
    <row r="948" spans="3:9" ht="12.75">
      <c r="C948" s="34"/>
      <c r="D948" s="34"/>
      <c r="E948" s="34"/>
      <c r="F948" s="34"/>
      <c r="G948" s="34"/>
      <c r="H948" s="34"/>
      <c r="I948" s="41"/>
    </row>
    <row r="949" spans="3:9" ht="12.75">
      <c r="C949" s="34"/>
      <c r="D949" s="34"/>
      <c r="E949" s="34"/>
      <c r="F949" s="34"/>
      <c r="G949" s="34"/>
      <c r="H949" s="34"/>
      <c r="I949" s="41"/>
    </row>
  </sheetData>
  <sheetProtection sheet="1" objects="1" scenarios="1"/>
  <printOptions/>
  <pageMargins left="0.787401575" right="0.787401575" top="0.984251969" bottom="0.984251969" header="0.4921259845" footer="0.4921259845"/>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Tabelle8"/>
  <dimension ref="A1:M39"/>
  <sheetViews>
    <sheetView showZeros="0" zoomScalePageLayoutView="0" workbookViewId="0" topLeftCell="A1">
      <pane ySplit="2" topLeftCell="A18" activePane="bottomLeft" state="frozen"/>
      <selection pane="topLeft" activeCell="F36" sqref="F36"/>
      <selection pane="bottomLeft" activeCell="F38" sqref="F38:G39"/>
    </sheetView>
  </sheetViews>
  <sheetFormatPr defaultColWidth="11.421875" defaultRowHeight="12.75"/>
  <cols>
    <col min="1" max="1" width="14.8515625" style="7" customWidth="1"/>
    <col min="2" max="2" width="11.421875" style="7" customWidth="1"/>
    <col min="3" max="4" width="10.57421875" style="133" bestFit="1" customWidth="1"/>
    <col min="5" max="5" width="8.8515625" style="133" bestFit="1" customWidth="1"/>
    <col min="6" max="6" width="11.8515625" style="133" bestFit="1" customWidth="1"/>
    <col min="7" max="7" width="10.7109375" style="133" customWidth="1"/>
    <col min="8" max="8" width="9.7109375" style="175" customWidth="1"/>
    <col min="9" max="9" width="11.8515625" style="11" customWidth="1"/>
    <col min="10" max="11" width="9.8515625" style="15" hidden="1" customWidth="1"/>
    <col min="12" max="12" width="9.8515625" style="137" customWidth="1"/>
    <col min="13" max="13" width="17.00390625" style="137" bestFit="1" customWidth="1"/>
    <col min="14" max="16384" width="11.421875" style="7" customWidth="1"/>
  </cols>
  <sheetData>
    <row r="1" spans="2:13" ht="12.75">
      <c r="B1" s="150"/>
      <c r="C1" s="205" t="s">
        <v>74</v>
      </c>
      <c r="D1" s="205" t="s">
        <v>74</v>
      </c>
      <c r="E1" s="153"/>
      <c r="F1" s="205" t="s">
        <v>75</v>
      </c>
      <c r="G1" s="205" t="s">
        <v>74</v>
      </c>
      <c r="H1" s="180"/>
      <c r="I1" s="154"/>
      <c r="J1" s="152"/>
      <c r="K1" s="152"/>
      <c r="L1" s="155"/>
      <c r="M1" s="155"/>
    </row>
    <row r="2" spans="1:13" s="4" customFormat="1" ht="13.5" thickBot="1">
      <c r="A2" s="3"/>
      <c r="B2" s="151" t="s">
        <v>15</v>
      </c>
      <c r="C2" s="156" t="s">
        <v>1</v>
      </c>
      <c r="D2" s="156" t="s">
        <v>2</v>
      </c>
      <c r="E2" s="156" t="s">
        <v>73</v>
      </c>
      <c r="F2" s="156" t="s">
        <v>17</v>
      </c>
      <c r="G2" s="156" t="s">
        <v>17</v>
      </c>
      <c r="H2" s="181" t="s">
        <v>29</v>
      </c>
      <c r="I2" s="157" t="s">
        <v>38</v>
      </c>
      <c r="J2" s="158"/>
      <c r="K2" s="158"/>
      <c r="L2" s="182" t="s">
        <v>70</v>
      </c>
      <c r="M2" s="167" t="s">
        <v>71</v>
      </c>
    </row>
    <row r="3" spans="1:12" ht="33" customHeight="1">
      <c r="A3" s="292">
        <f>DATE(gewJahr,8,1)</f>
        <v>42583</v>
      </c>
      <c r="B3" s="293"/>
      <c r="C3" s="298"/>
      <c r="D3" s="298"/>
      <c r="E3" s="169"/>
      <c r="F3" s="169"/>
      <c r="G3" s="132"/>
      <c r="H3" s="176"/>
      <c r="I3" s="6"/>
      <c r="J3" s="14" t="s">
        <v>19</v>
      </c>
      <c r="K3" s="14" t="s">
        <v>20</v>
      </c>
      <c r="L3" s="170"/>
    </row>
    <row r="4" spans="1:13" ht="13.5" customHeight="1">
      <c r="A4" s="140">
        <f>DATE(gewJahr,MONTH($A$3),DAY(A3))</f>
        <v>42583</v>
      </c>
      <c r="B4" s="141">
        <f aca="true" t="shared" si="0" ref="B4:B34">IF(OR(A4="",ISNUMBER(VLOOKUP(A4,Feiertage,1,FALSE))),0,VLOOKUP(WEEKDAY(A4,2),Tagesarbeitszeit,2,0))</f>
        <v>0.3333333333333333</v>
      </c>
      <c r="C4" s="146"/>
      <c r="D4" s="146"/>
      <c r="E4" s="144">
        <f>IF(AND('Spätschicht(18-24) 25%'!E272&gt;0,'Nachtschicht(00-6) 50%'!E272&gt;0),"Schicht1&amp;2",IF('Spätschicht(18-24) 25%'!E272&gt;0,"Schicht1",IF('Nachtschicht(00-6) 50%'!E272&gt;0,"Schicht2","")))</f>
      </c>
      <c r="F4" s="207">
        <f>IF(E4="Schicht1",'Spätschicht(18-24) 25%'!D272,IF(E4="Schicht2",'Nachtschicht(00-6) 50%'!D272,IF(E4="Schicht1&amp;2",'Spätschicht(18-24) 25%'!D272+'Spätschicht(18-24) 25%'!D272,"")))</f>
      </c>
      <c r="G4" s="210">
        <f>SUM(D4-C4)</f>
        <v>0</v>
      </c>
      <c r="H4" s="177">
        <f aca="true" t="shared" si="1" ref="H4:H34">IF(OR(I4="U",I4="K",I4="HU",G4=0),0,VLOOKUP(WEEKDAY(A4,2),Tagesarbeitszeit,3,0))</f>
        <v>0</v>
      </c>
      <c r="I4" s="228"/>
      <c r="J4" s="172" t="e">
        <f>IF(#REF!-B4&lt;0,B4-#REF!,"")</f>
        <v>#REF!</v>
      </c>
      <c r="K4" s="172" t="e">
        <f>IF(#REF!-B4&gt;0,#REF!-B4,"")</f>
        <v>#REF!</v>
      </c>
      <c r="L4" s="139">
        <f>G4*12.7</f>
        <v>0</v>
      </c>
      <c r="M4" s="138">
        <f>IF(E4="Schicht1",'Spätschicht(18-24) 25%'!E272,IF(E4="Schicht2",'Nachtschicht(00-6) 50%'!E272,IF(E4="Schicht1&amp;2",'Spätschicht(18-24) 25%'!E272+'Nachtschicht(00-6) 50%'!E272,"")))</f>
      </c>
    </row>
    <row r="5" spans="1:13" ht="13.5" customHeight="1">
      <c r="A5" s="140">
        <f aca="true" t="shared" si="2" ref="A5:A34">IF(A4="","",IF(MONTH(A4+1)=MONTH($A$3),DATE(gewJahr,MONTH($A$3),DAY(A4+1)),""))</f>
        <v>42584</v>
      </c>
      <c r="B5" s="141">
        <f t="shared" si="0"/>
        <v>0.3333333333333333</v>
      </c>
      <c r="C5" s="146"/>
      <c r="D5" s="146"/>
      <c r="E5" s="144">
        <f>IF(AND('Spätschicht(18-24) 25%'!E273&gt;0,'Nachtschicht(00-6) 50%'!E273&gt;0),"Schicht1&amp;2",IF('Spätschicht(18-24) 25%'!E273&gt;0,"Schicht1",IF('Nachtschicht(00-6) 50%'!E273&gt;0,"Schicht2","")))</f>
      </c>
      <c r="F5" s="207">
        <f>IF(E5="Schicht1",'Spätschicht(18-24) 25%'!D273,IF(E5="Schicht2",'Nachtschicht(00-6) 50%'!D273,IF(E5="Schicht1&amp;2",'Spätschicht(18-24) 25%'!D273+'Spätschicht(18-24) 25%'!D273,"")))</f>
      </c>
      <c r="G5" s="210">
        <f aca="true" t="shared" si="3" ref="G5:G34">SUM(D5-C5)</f>
        <v>0</v>
      </c>
      <c r="H5" s="177">
        <f t="shared" si="1"/>
        <v>0</v>
      </c>
      <c r="I5" s="228"/>
      <c r="J5" s="173" t="e">
        <f>IF(#REF!-B5&lt;0,B5-#REF!,"")</f>
        <v>#REF!</v>
      </c>
      <c r="K5" s="172" t="e">
        <f>IF(#REF!-B5&gt;0,#REF!-B5,"")</f>
        <v>#REF!</v>
      </c>
      <c r="L5" s="139">
        <f aca="true" t="shared" si="4" ref="L5:L34">G5*12.7</f>
        <v>0</v>
      </c>
      <c r="M5" s="138">
        <f>IF(E5="Schicht1",'Spätschicht(18-24) 25%'!E273,IF(E5="Schicht2",'Nachtschicht(00-6) 50%'!E273,IF(E5="Schicht1&amp;2",'Spätschicht(18-24) 25%'!E273+'Nachtschicht(00-6) 50%'!E273,"")))</f>
      </c>
    </row>
    <row r="6" spans="1:13" ht="13.5" customHeight="1">
      <c r="A6" s="140">
        <f t="shared" si="2"/>
        <v>42585</v>
      </c>
      <c r="B6" s="141">
        <f t="shared" si="0"/>
        <v>0.3333333333333333</v>
      </c>
      <c r="C6" s="146"/>
      <c r="D6" s="146"/>
      <c r="E6" s="144">
        <f>IF(AND('Spätschicht(18-24) 25%'!E274&gt;0,'Nachtschicht(00-6) 50%'!E274&gt;0),"Schicht1&amp;2",IF('Spätschicht(18-24) 25%'!E274&gt;0,"Schicht1",IF('Nachtschicht(00-6) 50%'!E274&gt;0,"Schicht2","")))</f>
      </c>
      <c r="F6" s="207">
        <f>IF(E6="Schicht1",'Spätschicht(18-24) 25%'!D274,IF(E6="Schicht2",'Nachtschicht(00-6) 50%'!D274,IF(E6="Schicht1&amp;2",'Spätschicht(18-24) 25%'!D274+'Spätschicht(18-24) 25%'!D274,"")))</f>
      </c>
      <c r="G6" s="210">
        <f t="shared" si="3"/>
        <v>0</v>
      </c>
      <c r="H6" s="177">
        <f t="shared" si="1"/>
        <v>0</v>
      </c>
      <c r="I6" s="228"/>
      <c r="J6" s="173" t="e">
        <f>IF(#REF!-B6&lt;0,B6-#REF!,"")</f>
        <v>#REF!</v>
      </c>
      <c r="K6" s="172" t="e">
        <f>IF(#REF!-B6&gt;0,#REF!-B6,"")</f>
        <v>#REF!</v>
      </c>
      <c r="L6" s="139">
        <f t="shared" si="4"/>
        <v>0</v>
      </c>
      <c r="M6" s="138">
        <f>IF(E6="Schicht1",'Spätschicht(18-24) 25%'!E274,IF(E6="Schicht2",'Nachtschicht(00-6) 50%'!E274,IF(E6="Schicht1&amp;2",'Spätschicht(18-24) 25%'!E274+'Nachtschicht(00-6) 50%'!E274,"")))</f>
      </c>
    </row>
    <row r="7" spans="1:13" ht="13.5" customHeight="1">
      <c r="A7" s="140">
        <f t="shared" si="2"/>
        <v>42586</v>
      </c>
      <c r="B7" s="141">
        <f t="shared" si="0"/>
        <v>0.3333333333333333</v>
      </c>
      <c r="C7" s="146"/>
      <c r="D7" s="146"/>
      <c r="E7" s="144">
        <f>IF(AND('Spätschicht(18-24) 25%'!E275&gt;0,'Nachtschicht(00-6) 50%'!E275&gt;0),"Schicht1&amp;2",IF('Spätschicht(18-24) 25%'!E275&gt;0,"Schicht1",IF('Nachtschicht(00-6) 50%'!E275&gt;0,"Schicht2","")))</f>
      </c>
      <c r="F7" s="207">
        <f>IF(E7="Schicht1",'Spätschicht(18-24) 25%'!D275,IF(E7="Schicht2",'Nachtschicht(00-6) 50%'!D275,IF(E7="Schicht1&amp;2",'Spätschicht(18-24) 25%'!D275+'Spätschicht(18-24) 25%'!D275,"")))</f>
      </c>
      <c r="G7" s="210">
        <f t="shared" si="3"/>
        <v>0</v>
      </c>
      <c r="H7" s="177">
        <f t="shared" si="1"/>
        <v>0</v>
      </c>
      <c r="I7" s="228"/>
      <c r="J7" s="173" t="e">
        <f>IF(#REF!-B7&lt;0,B7-#REF!,"")</f>
        <v>#REF!</v>
      </c>
      <c r="K7" s="172" t="e">
        <f>IF(#REF!-B7&gt;0,#REF!-B7,"")</f>
        <v>#REF!</v>
      </c>
      <c r="L7" s="139">
        <f t="shared" si="4"/>
        <v>0</v>
      </c>
      <c r="M7" s="138">
        <f>IF(E7="Schicht1",'Spätschicht(18-24) 25%'!E275,IF(E7="Schicht2",'Nachtschicht(00-6) 50%'!E275,IF(E7="Schicht1&amp;2",'Spätschicht(18-24) 25%'!E275+'Nachtschicht(00-6) 50%'!E275,"")))</f>
      </c>
    </row>
    <row r="8" spans="1:13" ht="13.5" customHeight="1">
      <c r="A8" s="140">
        <f t="shared" si="2"/>
        <v>42587</v>
      </c>
      <c r="B8" s="141">
        <f t="shared" si="0"/>
        <v>0.3333333333333333</v>
      </c>
      <c r="C8" s="146"/>
      <c r="D8" s="146"/>
      <c r="E8" s="144">
        <f>IF(AND('Spätschicht(18-24) 25%'!E276&gt;0,'Nachtschicht(00-6) 50%'!E276&gt;0),"Schicht1&amp;2",IF('Spätschicht(18-24) 25%'!E276&gt;0,"Schicht1",IF('Nachtschicht(00-6) 50%'!E276&gt;0,"Schicht2","")))</f>
      </c>
      <c r="F8" s="207">
        <f>IF(E8="Schicht1",'Spätschicht(18-24) 25%'!D276,IF(E8="Schicht2",'Nachtschicht(00-6) 50%'!D276,IF(E8="Schicht1&amp;2",'Spätschicht(18-24) 25%'!D276+'Spätschicht(18-24) 25%'!D276,"")))</f>
      </c>
      <c r="G8" s="210">
        <f t="shared" si="3"/>
        <v>0</v>
      </c>
      <c r="H8" s="177">
        <f t="shared" si="1"/>
        <v>0</v>
      </c>
      <c r="I8" s="228"/>
      <c r="J8" s="173" t="e">
        <f>IF(#REF!-B8&lt;0,B8-#REF!,"")</f>
        <v>#REF!</v>
      </c>
      <c r="K8" s="172" t="e">
        <f>IF(#REF!-B8&gt;0,#REF!-B8,"")</f>
        <v>#REF!</v>
      </c>
      <c r="L8" s="139">
        <f t="shared" si="4"/>
        <v>0</v>
      </c>
      <c r="M8" s="138">
        <f>IF(E8="Schicht1",'Spätschicht(18-24) 25%'!E276,IF(E8="Schicht2",'Nachtschicht(00-6) 50%'!E276,IF(E8="Schicht1&amp;2",'Spätschicht(18-24) 25%'!E276+'Nachtschicht(00-6) 50%'!E276,"")))</f>
      </c>
    </row>
    <row r="9" spans="1:13" ht="13.5" customHeight="1">
      <c r="A9" s="140">
        <f t="shared" si="2"/>
        <v>42588</v>
      </c>
      <c r="B9" s="141">
        <f t="shared" si="0"/>
        <v>0.3333333333333333</v>
      </c>
      <c r="C9" s="146"/>
      <c r="D9" s="146"/>
      <c r="E9" s="144">
        <f>IF(AND('Spätschicht(18-24) 25%'!E277&gt;0,'Nachtschicht(00-6) 50%'!E277&gt;0),"Schicht1&amp;2",IF('Spätschicht(18-24) 25%'!E277&gt;0,"Schicht1",IF('Nachtschicht(00-6) 50%'!E277&gt;0,"Schicht2","")))</f>
      </c>
      <c r="F9" s="207">
        <f>IF(E9="Schicht1",'Spätschicht(18-24) 25%'!D277,IF(E9="Schicht2",'Nachtschicht(00-6) 50%'!D277,IF(E9="Schicht1&amp;2",'Spätschicht(18-24) 25%'!D277+'Spätschicht(18-24) 25%'!D277,"")))</f>
      </c>
      <c r="G9" s="210">
        <f t="shared" si="3"/>
        <v>0</v>
      </c>
      <c r="H9" s="177">
        <f t="shared" si="1"/>
        <v>0</v>
      </c>
      <c r="I9" s="228"/>
      <c r="J9" s="173" t="e">
        <f>IF(#REF!-B9&lt;0,B9-#REF!,"")</f>
        <v>#REF!</v>
      </c>
      <c r="K9" s="172" t="e">
        <f>IF(#REF!-B9&gt;0,#REF!-B9,"")</f>
        <v>#REF!</v>
      </c>
      <c r="L9" s="139">
        <f t="shared" si="4"/>
        <v>0</v>
      </c>
      <c r="M9" s="138">
        <f>IF(E9="Schicht1",'Spätschicht(18-24) 25%'!E277,IF(E9="Schicht2",'Nachtschicht(00-6) 50%'!E277,IF(E9="Schicht1&amp;2",'Spätschicht(18-24) 25%'!E277+'Nachtschicht(00-6) 50%'!E277,"")))</f>
      </c>
    </row>
    <row r="10" spans="1:13" ht="13.5" customHeight="1">
      <c r="A10" s="140">
        <f t="shared" si="2"/>
        <v>42589</v>
      </c>
      <c r="B10" s="141">
        <f t="shared" si="0"/>
        <v>0.3333333333333333</v>
      </c>
      <c r="C10" s="146"/>
      <c r="D10" s="146"/>
      <c r="E10" s="144">
        <f>IF(AND('Spätschicht(18-24) 25%'!E278&gt;0,'Nachtschicht(00-6) 50%'!E278&gt;0),"Schicht1&amp;2",IF('Spätschicht(18-24) 25%'!E278&gt;0,"Schicht1",IF('Nachtschicht(00-6) 50%'!E278&gt;0,"Schicht2","")))</f>
      </c>
      <c r="F10" s="207">
        <f>IF(E10="Schicht1",'Spätschicht(18-24) 25%'!D278,IF(E10="Schicht2",'Nachtschicht(00-6) 50%'!D278,IF(E10="Schicht1&amp;2",'Spätschicht(18-24) 25%'!D278+'Spätschicht(18-24) 25%'!D278,"")))</f>
      </c>
      <c r="G10" s="210">
        <f t="shared" si="3"/>
        <v>0</v>
      </c>
      <c r="H10" s="177">
        <f t="shared" si="1"/>
        <v>0</v>
      </c>
      <c r="I10" s="228"/>
      <c r="J10" s="173" t="e">
        <f>IF(#REF!-B10&lt;0,B10-#REF!,"")</f>
        <v>#REF!</v>
      </c>
      <c r="K10" s="172" t="e">
        <f>IF(#REF!-B10&gt;0,#REF!-B10,"")</f>
        <v>#REF!</v>
      </c>
      <c r="L10" s="139">
        <f t="shared" si="4"/>
        <v>0</v>
      </c>
      <c r="M10" s="138">
        <f>IF(E10="Schicht1",'Spätschicht(18-24) 25%'!E278,IF(E10="Schicht2",'Nachtschicht(00-6) 50%'!E278,IF(E10="Schicht1&amp;2",'Spätschicht(18-24) 25%'!E278+'Nachtschicht(00-6) 50%'!E278,"")))</f>
      </c>
    </row>
    <row r="11" spans="1:13" ht="13.5" customHeight="1">
      <c r="A11" s="140">
        <f t="shared" si="2"/>
        <v>42590</v>
      </c>
      <c r="B11" s="141">
        <f t="shared" si="0"/>
        <v>0.3333333333333333</v>
      </c>
      <c r="C11" s="146"/>
      <c r="D11" s="146"/>
      <c r="E11" s="144">
        <f>IF(AND('Spätschicht(18-24) 25%'!E279&gt;0,'Nachtschicht(00-6) 50%'!E279&gt;0),"Schicht1&amp;2",IF('Spätschicht(18-24) 25%'!E279&gt;0,"Schicht1",IF('Nachtschicht(00-6) 50%'!E279&gt;0,"Schicht2","")))</f>
      </c>
      <c r="F11" s="207">
        <f>IF(E11="Schicht1",'Spätschicht(18-24) 25%'!D279,IF(E11="Schicht2",'Nachtschicht(00-6) 50%'!D279,IF(E11="Schicht1&amp;2",'Spätschicht(18-24) 25%'!D279+'Spätschicht(18-24) 25%'!D279,"")))</f>
      </c>
      <c r="G11" s="210">
        <f t="shared" si="3"/>
        <v>0</v>
      </c>
      <c r="H11" s="177">
        <f t="shared" si="1"/>
        <v>0</v>
      </c>
      <c r="I11" s="228"/>
      <c r="J11" s="173" t="e">
        <f>IF(#REF!-B11&lt;0,B11-#REF!,"")</f>
        <v>#REF!</v>
      </c>
      <c r="K11" s="172" t="e">
        <f>IF(#REF!-B11&gt;0,#REF!-B11,"")</f>
        <v>#REF!</v>
      </c>
      <c r="L11" s="139">
        <f t="shared" si="4"/>
        <v>0</v>
      </c>
      <c r="M11" s="138">
        <f>IF(E11="Schicht1",'Spätschicht(18-24) 25%'!E279,IF(E11="Schicht2",'Nachtschicht(00-6) 50%'!E279,IF(E11="Schicht1&amp;2",'Spätschicht(18-24) 25%'!E279+'Nachtschicht(00-6) 50%'!E279,"")))</f>
      </c>
    </row>
    <row r="12" spans="1:13" ht="13.5" customHeight="1">
      <c r="A12" s="140">
        <f t="shared" si="2"/>
        <v>42591</v>
      </c>
      <c r="B12" s="141">
        <f t="shared" si="0"/>
        <v>0.3333333333333333</v>
      </c>
      <c r="C12" s="146"/>
      <c r="D12" s="146"/>
      <c r="E12" s="144">
        <f>IF(AND('Spätschicht(18-24) 25%'!E280&gt;0,'Nachtschicht(00-6) 50%'!E280&gt;0),"Schicht1&amp;2",IF('Spätschicht(18-24) 25%'!E280&gt;0,"Schicht1",IF('Nachtschicht(00-6) 50%'!E280&gt;0,"Schicht2","")))</f>
      </c>
      <c r="F12" s="207">
        <f>IF(E12="Schicht1",'Spätschicht(18-24) 25%'!D280,IF(E12="Schicht2",'Nachtschicht(00-6) 50%'!D280,IF(E12="Schicht1&amp;2",'Spätschicht(18-24) 25%'!D280+'Spätschicht(18-24) 25%'!D280,"")))</f>
      </c>
      <c r="G12" s="210">
        <f t="shared" si="3"/>
        <v>0</v>
      </c>
      <c r="H12" s="177">
        <f t="shared" si="1"/>
        <v>0</v>
      </c>
      <c r="I12" s="228"/>
      <c r="J12" s="173" t="e">
        <f>IF(#REF!-B12&lt;0,B12-#REF!,"")</f>
        <v>#REF!</v>
      </c>
      <c r="K12" s="172" t="e">
        <f>IF(#REF!-B12&gt;0,#REF!-B12,"")</f>
        <v>#REF!</v>
      </c>
      <c r="L12" s="139">
        <f t="shared" si="4"/>
        <v>0</v>
      </c>
      <c r="M12" s="138">
        <f>IF(E12="Schicht1",'Spätschicht(18-24) 25%'!E280,IF(E12="Schicht2",'Nachtschicht(00-6) 50%'!E280,IF(E12="Schicht1&amp;2",'Spätschicht(18-24) 25%'!E280+'Nachtschicht(00-6) 50%'!E280,"")))</f>
      </c>
    </row>
    <row r="13" spans="1:13" ht="13.5" customHeight="1">
      <c r="A13" s="140">
        <f t="shared" si="2"/>
        <v>42592</v>
      </c>
      <c r="B13" s="141">
        <f t="shared" si="0"/>
        <v>0.3333333333333333</v>
      </c>
      <c r="C13" s="146"/>
      <c r="D13" s="146"/>
      <c r="E13" s="144">
        <f>IF(AND('Spätschicht(18-24) 25%'!E281&gt;0,'Nachtschicht(00-6) 50%'!E281&gt;0),"Schicht1&amp;2",IF('Spätschicht(18-24) 25%'!E281&gt;0,"Schicht1",IF('Nachtschicht(00-6) 50%'!E281&gt;0,"Schicht2","")))</f>
      </c>
      <c r="F13" s="207">
        <f>IF(E13="Schicht1",'Spätschicht(18-24) 25%'!D281,IF(E13="Schicht2",'Nachtschicht(00-6) 50%'!D281,IF(E13="Schicht1&amp;2",'Spätschicht(18-24) 25%'!D281+'Spätschicht(18-24) 25%'!D281,"")))</f>
      </c>
      <c r="G13" s="210">
        <f t="shared" si="3"/>
        <v>0</v>
      </c>
      <c r="H13" s="177">
        <f t="shared" si="1"/>
        <v>0</v>
      </c>
      <c r="I13" s="228"/>
      <c r="J13" s="173" t="e">
        <f>IF(#REF!-B13&lt;0,B13-#REF!,"")</f>
        <v>#REF!</v>
      </c>
      <c r="K13" s="172" t="e">
        <f>IF(#REF!-B13&gt;0,#REF!-B13,"")</f>
        <v>#REF!</v>
      </c>
      <c r="L13" s="139">
        <f t="shared" si="4"/>
        <v>0</v>
      </c>
      <c r="M13" s="138">
        <f>IF(E13="Schicht1",'Spätschicht(18-24) 25%'!E281,IF(E13="Schicht2",'Nachtschicht(00-6) 50%'!E281,IF(E13="Schicht1&amp;2",'Spätschicht(18-24) 25%'!E281+'Nachtschicht(00-6) 50%'!E281,"")))</f>
      </c>
    </row>
    <row r="14" spans="1:13" ht="13.5" customHeight="1">
      <c r="A14" s="140">
        <f t="shared" si="2"/>
        <v>42593</v>
      </c>
      <c r="B14" s="141">
        <f t="shared" si="0"/>
        <v>0.3333333333333333</v>
      </c>
      <c r="C14" s="146"/>
      <c r="D14" s="146"/>
      <c r="E14" s="144">
        <f>IF(AND('Spätschicht(18-24) 25%'!E282&gt;0,'Nachtschicht(00-6) 50%'!E282&gt;0),"Schicht1&amp;2",IF('Spätschicht(18-24) 25%'!E282&gt;0,"Schicht1",IF('Nachtschicht(00-6) 50%'!E282&gt;0,"Schicht2","")))</f>
      </c>
      <c r="F14" s="207">
        <f>IF(E14="Schicht1",'Spätschicht(18-24) 25%'!D282,IF(E14="Schicht2",'Nachtschicht(00-6) 50%'!D282,IF(E14="Schicht1&amp;2",'Spätschicht(18-24) 25%'!D282+'Spätschicht(18-24) 25%'!D282,"")))</f>
      </c>
      <c r="G14" s="210">
        <f t="shared" si="3"/>
        <v>0</v>
      </c>
      <c r="H14" s="177">
        <f t="shared" si="1"/>
        <v>0</v>
      </c>
      <c r="I14" s="228"/>
      <c r="J14" s="173" t="e">
        <f>IF(#REF!-B14&lt;0,B14-#REF!,"")</f>
        <v>#REF!</v>
      </c>
      <c r="K14" s="172" t="e">
        <f>IF(#REF!-B14&gt;0,#REF!-B14,"")</f>
        <v>#REF!</v>
      </c>
      <c r="L14" s="139">
        <f t="shared" si="4"/>
        <v>0</v>
      </c>
      <c r="M14" s="138">
        <f>IF(E14="Schicht1",'Spätschicht(18-24) 25%'!E282,IF(E14="Schicht2",'Nachtschicht(00-6) 50%'!E282,IF(E14="Schicht1&amp;2",'Spätschicht(18-24) 25%'!E282+'Nachtschicht(00-6) 50%'!E282,"")))</f>
      </c>
    </row>
    <row r="15" spans="1:13" ht="13.5" customHeight="1">
      <c r="A15" s="140">
        <f t="shared" si="2"/>
        <v>42594</v>
      </c>
      <c r="B15" s="141">
        <f t="shared" si="0"/>
        <v>0.3333333333333333</v>
      </c>
      <c r="C15" s="146"/>
      <c r="D15" s="146"/>
      <c r="E15" s="144">
        <f>IF(AND('Spätschicht(18-24) 25%'!E283&gt;0,'Nachtschicht(00-6) 50%'!E283&gt;0),"Schicht1&amp;2",IF('Spätschicht(18-24) 25%'!E283&gt;0,"Schicht1",IF('Nachtschicht(00-6) 50%'!E283&gt;0,"Schicht2","")))</f>
      </c>
      <c r="F15" s="207">
        <f>IF(E15="Schicht1",'Spätschicht(18-24) 25%'!D283,IF(E15="Schicht2",'Nachtschicht(00-6) 50%'!D283,IF(E15="Schicht1&amp;2",'Spätschicht(18-24) 25%'!D283+'Spätschicht(18-24) 25%'!D283,"")))</f>
      </c>
      <c r="G15" s="210">
        <f t="shared" si="3"/>
        <v>0</v>
      </c>
      <c r="H15" s="177">
        <f t="shared" si="1"/>
        <v>0</v>
      </c>
      <c r="I15" s="228"/>
      <c r="J15" s="173" t="e">
        <f>IF(#REF!-B15&lt;0,B15-#REF!,"")</f>
        <v>#REF!</v>
      </c>
      <c r="K15" s="172" t="e">
        <f>IF(#REF!-B15&gt;0,#REF!-B15,"")</f>
        <v>#REF!</v>
      </c>
      <c r="L15" s="139">
        <f t="shared" si="4"/>
        <v>0</v>
      </c>
      <c r="M15" s="138">
        <f>IF(E15="Schicht1",'Spätschicht(18-24) 25%'!E283,IF(E15="Schicht2",'Nachtschicht(00-6) 50%'!E283,IF(E15="Schicht1&amp;2",'Spätschicht(18-24) 25%'!E283+'Nachtschicht(00-6) 50%'!E283,"")))</f>
      </c>
    </row>
    <row r="16" spans="1:13" ht="13.5" customHeight="1">
      <c r="A16" s="140">
        <f t="shared" si="2"/>
        <v>42595</v>
      </c>
      <c r="B16" s="141">
        <f t="shared" si="0"/>
        <v>0.3333333333333333</v>
      </c>
      <c r="C16" s="146"/>
      <c r="D16" s="146"/>
      <c r="E16" s="144">
        <f>IF(AND('Spätschicht(18-24) 25%'!E284&gt;0,'Nachtschicht(00-6) 50%'!E284&gt;0),"Schicht1&amp;2",IF('Spätschicht(18-24) 25%'!E284&gt;0,"Schicht1",IF('Nachtschicht(00-6) 50%'!E284&gt;0,"Schicht2","")))</f>
      </c>
      <c r="F16" s="207">
        <f>IF(E16="Schicht1",'Spätschicht(18-24) 25%'!D284,IF(E16="Schicht2",'Nachtschicht(00-6) 50%'!D284,IF(E16="Schicht1&amp;2",'Spätschicht(18-24) 25%'!D284+'Spätschicht(18-24) 25%'!D284,"")))</f>
      </c>
      <c r="G16" s="210">
        <f t="shared" si="3"/>
        <v>0</v>
      </c>
      <c r="H16" s="177">
        <f t="shared" si="1"/>
        <v>0</v>
      </c>
      <c r="I16" s="228"/>
      <c r="J16" s="173" t="e">
        <f>IF(#REF!-B16&lt;0,B16-#REF!,"")</f>
        <v>#REF!</v>
      </c>
      <c r="K16" s="172" t="e">
        <f>IF(#REF!-B16&gt;0,#REF!-B16,"")</f>
        <v>#REF!</v>
      </c>
      <c r="L16" s="139">
        <f t="shared" si="4"/>
        <v>0</v>
      </c>
      <c r="M16" s="138">
        <f>IF(E16="Schicht1",'Spätschicht(18-24) 25%'!E284,IF(E16="Schicht2",'Nachtschicht(00-6) 50%'!E284,IF(E16="Schicht1&amp;2",'Spätschicht(18-24) 25%'!E284+'Nachtschicht(00-6) 50%'!E284,"")))</f>
      </c>
    </row>
    <row r="17" spans="1:13" ht="13.5" customHeight="1">
      <c r="A17" s="140">
        <f t="shared" si="2"/>
        <v>42596</v>
      </c>
      <c r="B17" s="141">
        <f t="shared" si="0"/>
        <v>0.3333333333333333</v>
      </c>
      <c r="C17" s="146"/>
      <c r="D17" s="146"/>
      <c r="E17" s="144">
        <f>IF(AND('Spätschicht(18-24) 25%'!E285&gt;0,'Nachtschicht(00-6) 50%'!E285&gt;0),"Schicht1&amp;2",IF('Spätschicht(18-24) 25%'!E285&gt;0,"Schicht1",IF('Nachtschicht(00-6) 50%'!E285&gt;0,"Schicht2","")))</f>
      </c>
      <c r="F17" s="207">
        <f>IF(E17="Schicht1",'Spätschicht(18-24) 25%'!D285,IF(E17="Schicht2",'Nachtschicht(00-6) 50%'!D285,IF(E17="Schicht1&amp;2",'Spätschicht(18-24) 25%'!D285+'Spätschicht(18-24) 25%'!D285,"")))</f>
      </c>
      <c r="G17" s="210">
        <f t="shared" si="3"/>
        <v>0</v>
      </c>
      <c r="H17" s="177">
        <f t="shared" si="1"/>
        <v>0</v>
      </c>
      <c r="I17" s="228"/>
      <c r="J17" s="173" t="e">
        <f>IF(#REF!-B17&lt;0,B17-#REF!,"")</f>
        <v>#REF!</v>
      </c>
      <c r="K17" s="172" t="e">
        <f>IF(#REF!-B17&gt;0,#REF!-B17,"")</f>
        <v>#REF!</v>
      </c>
      <c r="L17" s="139">
        <f t="shared" si="4"/>
        <v>0</v>
      </c>
      <c r="M17" s="138">
        <f>IF(E17="Schicht1",'Spätschicht(18-24) 25%'!E285,IF(E17="Schicht2",'Nachtschicht(00-6) 50%'!E285,IF(E17="Schicht1&amp;2",'Spätschicht(18-24) 25%'!E285+'Nachtschicht(00-6) 50%'!E285,"")))</f>
      </c>
    </row>
    <row r="18" spans="1:13" ht="13.5" customHeight="1">
      <c r="A18" s="140">
        <f t="shared" si="2"/>
        <v>42597</v>
      </c>
      <c r="B18" s="141">
        <f t="shared" si="0"/>
        <v>0.3333333333333333</v>
      </c>
      <c r="C18" s="146"/>
      <c r="D18" s="146"/>
      <c r="E18" s="144">
        <f>IF(AND('Spätschicht(18-24) 25%'!E286&gt;0,'Nachtschicht(00-6) 50%'!E286&gt;0),"Schicht1&amp;2",IF('Spätschicht(18-24) 25%'!E286&gt;0,"Schicht1",IF('Nachtschicht(00-6) 50%'!E286&gt;0,"Schicht2","")))</f>
      </c>
      <c r="F18" s="207">
        <f>IF(E18="Schicht1",'Spätschicht(18-24) 25%'!D286,IF(E18="Schicht2",'Nachtschicht(00-6) 50%'!D286,IF(E18="Schicht1&amp;2",'Spätschicht(18-24) 25%'!D286+'Spätschicht(18-24) 25%'!D286,"")))</f>
      </c>
      <c r="G18" s="210">
        <f t="shared" si="3"/>
        <v>0</v>
      </c>
      <c r="H18" s="177">
        <f t="shared" si="1"/>
        <v>0</v>
      </c>
      <c r="I18" s="228"/>
      <c r="J18" s="173" t="e">
        <f>IF(#REF!-B18&lt;0,B18-#REF!,"")</f>
        <v>#REF!</v>
      </c>
      <c r="K18" s="172" t="e">
        <f>IF(#REF!-B18&gt;0,#REF!-B18,"")</f>
        <v>#REF!</v>
      </c>
      <c r="L18" s="139">
        <f t="shared" si="4"/>
        <v>0</v>
      </c>
      <c r="M18" s="138">
        <f>IF(E18="Schicht1",'Spätschicht(18-24) 25%'!E286,IF(E18="Schicht2",'Nachtschicht(00-6) 50%'!E286,IF(E18="Schicht1&amp;2",'Spätschicht(18-24) 25%'!E286+'Nachtschicht(00-6) 50%'!E286,"")))</f>
      </c>
    </row>
    <row r="19" spans="1:13" ht="13.5" customHeight="1">
      <c r="A19" s="140">
        <f t="shared" si="2"/>
        <v>42598</v>
      </c>
      <c r="B19" s="141">
        <f t="shared" si="0"/>
        <v>0.3333333333333333</v>
      </c>
      <c r="C19" s="146"/>
      <c r="D19" s="146"/>
      <c r="E19" s="144">
        <f>IF(AND('Spätschicht(18-24) 25%'!E287&gt;0,'Nachtschicht(00-6) 50%'!E287&gt;0),"Schicht1&amp;2",IF('Spätschicht(18-24) 25%'!E287&gt;0,"Schicht1",IF('Nachtschicht(00-6) 50%'!E287&gt;0,"Schicht2","")))</f>
      </c>
      <c r="F19" s="207">
        <f>IF(E19="Schicht1",'Spätschicht(18-24) 25%'!D287,IF(E19="Schicht2",'Nachtschicht(00-6) 50%'!D287,IF(E19="Schicht1&amp;2",'Spätschicht(18-24) 25%'!D287+'Spätschicht(18-24) 25%'!D287,"")))</f>
      </c>
      <c r="G19" s="210">
        <f t="shared" si="3"/>
        <v>0</v>
      </c>
      <c r="H19" s="177">
        <f t="shared" si="1"/>
        <v>0</v>
      </c>
      <c r="I19" s="228"/>
      <c r="J19" s="173" t="e">
        <f>IF(#REF!-B19&lt;0,B19-#REF!,"")</f>
        <v>#REF!</v>
      </c>
      <c r="K19" s="172" t="e">
        <f>IF(#REF!-B19&gt;0,#REF!-B19,"")</f>
        <v>#REF!</v>
      </c>
      <c r="L19" s="139">
        <f t="shared" si="4"/>
        <v>0</v>
      </c>
      <c r="M19" s="138">
        <f>IF(E19="Schicht1",'Spätschicht(18-24) 25%'!E287,IF(E19="Schicht2",'Nachtschicht(00-6) 50%'!E287,IF(E19="Schicht1&amp;2",'Spätschicht(18-24) 25%'!E287+'Nachtschicht(00-6) 50%'!E287,"")))</f>
      </c>
    </row>
    <row r="20" spans="1:13" ht="13.5" customHeight="1">
      <c r="A20" s="140">
        <f t="shared" si="2"/>
        <v>42599</v>
      </c>
      <c r="B20" s="141">
        <f t="shared" si="0"/>
        <v>0.3333333333333333</v>
      </c>
      <c r="C20" s="146"/>
      <c r="D20" s="146"/>
      <c r="E20" s="144">
        <f>IF(AND('Spätschicht(18-24) 25%'!E288&gt;0,'Nachtschicht(00-6) 50%'!E288&gt;0),"Schicht1&amp;2",IF('Spätschicht(18-24) 25%'!E288&gt;0,"Schicht1",IF('Nachtschicht(00-6) 50%'!E288&gt;0,"Schicht2","")))</f>
      </c>
      <c r="F20" s="207">
        <f>IF(E20="Schicht1",'Spätschicht(18-24) 25%'!D288,IF(E20="Schicht2",'Nachtschicht(00-6) 50%'!D288,IF(E20="Schicht1&amp;2",'Spätschicht(18-24) 25%'!D288+'Spätschicht(18-24) 25%'!D288,"")))</f>
      </c>
      <c r="G20" s="210">
        <f t="shared" si="3"/>
        <v>0</v>
      </c>
      <c r="H20" s="177">
        <f t="shared" si="1"/>
        <v>0</v>
      </c>
      <c r="I20" s="228"/>
      <c r="J20" s="173" t="e">
        <f>IF(#REF!-B20&lt;0,B20-#REF!,"")</f>
        <v>#REF!</v>
      </c>
      <c r="K20" s="172" t="e">
        <f>IF(#REF!-B20&gt;0,#REF!-B20,"")</f>
        <v>#REF!</v>
      </c>
      <c r="L20" s="139">
        <f t="shared" si="4"/>
        <v>0</v>
      </c>
      <c r="M20" s="138">
        <f>IF(E20="Schicht1",'Spätschicht(18-24) 25%'!E288,IF(E20="Schicht2",'Nachtschicht(00-6) 50%'!E288,IF(E20="Schicht1&amp;2",'Spätschicht(18-24) 25%'!E288+'Nachtschicht(00-6) 50%'!E288,"")))</f>
      </c>
    </row>
    <row r="21" spans="1:13" ht="13.5" customHeight="1">
      <c r="A21" s="140">
        <f t="shared" si="2"/>
        <v>42600</v>
      </c>
      <c r="B21" s="141">
        <f t="shared" si="0"/>
        <v>0.3333333333333333</v>
      </c>
      <c r="C21" s="146"/>
      <c r="D21" s="146"/>
      <c r="E21" s="144">
        <f>IF(AND('Spätschicht(18-24) 25%'!E289&gt;0,'Nachtschicht(00-6) 50%'!E289&gt;0),"Schicht1&amp;2",IF('Spätschicht(18-24) 25%'!E289&gt;0,"Schicht1",IF('Nachtschicht(00-6) 50%'!E289&gt;0,"Schicht2","")))</f>
      </c>
      <c r="F21" s="207">
        <f>IF(E21="Schicht1",'Spätschicht(18-24) 25%'!D289,IF(E21="Schicht2",'Nachtschicht(00-6) 50%'!D289,IF(E21="Schicht1&amp;2",'Spätschicht(18-24) 25%'!D289+'Spätschicht(18-24) 25%'!D289,"")))</f>
      </c>
      <c r="G21" s="210">
        <f t="shared" si="3"/>
        <v>0</v>
      </c>
      <c r="H21" s="177">
        <f t="shared" si="1"/>
        <v>0</v>
      </c>
      <c r="I21" s="228"/>
      <c r="J21" s="173" t="e">
        <f>IF(#REF!-B21&lt;0,B21-#REF!,"")</f>
        <v>#REF!</v>
      </c>
      <c r="K21" s="172" t="e">
        <f>IF(#REF!-B21&gt;0,#REF!-B21,"")</f>
        <v>#REF!</v>
      </c>
      <c r="L21" s="139">
        <f t="shared" si="4"/>
        <v>0</v>
      </c>
      <c r="M21" s="138">
        <f>IF(E21="Schicht1",'Spätschicht(18-24) 25%'!E289,IF(E21="Schicht2",'Nachtschicht(00-6) 50%'!E289,IF(E21="Schicht1&amp;2",'Spätschicht(18-24) 25%'!E289+'Nachtschicht(00-6) 50%'!E289,"")))</f>
      </c>
    </row>
    <row r="22" spans="1:13" ht="13.5" customHeight="1">
      <c r="A22" s="140">
        <f t="shared" si="2"/>
        <v>42601</v>
      </c>
      <c r="B22" s="141">
        <f t="shared" si="0"/>
        <v>0.3333333333333333</v>
      </c>
      <c r="C22" s="146"/>
      <c r="D22" s="146"/>
      <c r="E22" s="144">
        <f>IF(AND('Spätschicht(18-24) 25%'!E290&gt;0,'Nachtschicht(00-6) 50%'!E290&gt;0),"Schicht1&amp;2",IF('Spätschicht(18-24) 25%'!E290&gt;0,"Schicht1",IF('Nachtschicht(00-6) 50%'!E290&gt;0,"Schicht2","")))</f>
      </c>
      <c r="F22" s="207">
        <f>IF(E22="Schicht1",'Spätschicht(18-24) 25%'!D290,IF(E22="Schicht2",'Nachtschicht(00-6) 50%'!D290,IF(E22="Schicht1&amp;2",'Spätschicht(18-24) 25%'!D290+'Spätschicht(18-24) 25%'!D290,"")))</f>
      </c>
      <c r="G22" s="210">
        <f t="shared" si="3"/>
        <v>0</v>
      </c>
      <c r="H22" s="177">
        <f t="shared" si="1"/>
        <v>0</v>
      </c>
      <c r="I22" s="228"/>
      <c r="J22" s="173" t="e">
        <f>IF(#REF!-B22&lt;0,B22-#REF!,"")</f>
        <v>#REF!</v>
      </c>
      <c r="K22" s="172" t="e">
        <f>IF(#REF!-B22&gt;0,#REF!-B22,"")</f>
        <v>#REF!</v>
      </c>
      <c r="L22" s="139">
        <f t="shared" si="4"/>
        <v>0</v>
      </c>
      <c r="M22" s="138">
        <f>IF(E22="Schicht1",'Spätschicht(18-24) 25%'!E290,IF(E22="Schicht2",'Nachtschicht(00-6) 50%'!E290,IF(E22="Schicht1&amp;2",'Spätschicht(18-24) 25%'!E290+'Nachtschicht(00-6) 50%'!E290,"")))</f>
      </c>
    </row>
    <row r="23" spans="1:13" ht="13.5" customHeight="1">
      <c r="A23" s="140">
        <f t="shared" si="2"/>
        <v>42602</v>
      </c>
      <c r="B23" s="141">
        <f t="shared" si="0"/>
        <v>0.3333333333333333</v>
      </c>
      <c r="C23" s="146"/>
      <c r="D23" s="146"/>
      <c r="E23" s="144">
        <f>IF(AND('Spätschicht(18-24) 25%'!E291&gt;0,'Nachtschicht(00-6) 50%'!E291&gt;0),"Schicht1&amp;2",IF('Spätschicht(18-24) 25%'!E291&gt;0,"Schicht1",IF('Nachtschicht(00-6) 50%'!E291&gt;0,"Schicht2","")))</f>
      </c>
      <c r="F23" s="207">
        <f>IF(E23="Schicht1",'Spätschicht(18-24) 25%'!D291,IF(E23="Schicht2",'Nachtschicht(00-6) 50%'!D291,IF(E23="Schicht1&amp;2",'Spätschicht(18-24) 25%'!D291+'Spätschicht(18-24) 25%'!D291,"")))</f>
      </c>
      <c r="G23" s="210">
        <f t="shared" si="3"/>
        <v>0</v>
      </c>
      <c r="H23" s="177">
        <f t="shared" si="1"/>
        <v>0</v>
      </c>
      <c r="I23" s="228"/>
      <c r="J23" s="173" t="e">
        <f>IF(#REF!-B23&lt;0,B23-#REF!,"")</f>
        <v>#REF!</v>
      </c>
      <c r="K23" s="172" t="e">
        <f>IF(#REF!-B23&gt;0,#REF!-B23,"")</f>
        <v>#REF!</v>
      </c>
      <c r="L23" s="139">
        <f t="shared" si="4"/>
        <v>0</v>
      </c>
      <c r="M23" s="138">
        <f>IF(E23="Schicht1",'Spätschicht(18-24) 25%'!E291,IF(E23="Schicht2",'Nachtschicht(00-6) 50%'!E291,IF(E23="Schicht1&amp;2",'Spätschicht(18-24) 25%'!E291+'Nachtschicht(00-6) 50%'!E291,"")))</f>
      </c>
    </row>
    <row r="24" spans="1:13" ht="13.5" customHeight="1">
      <c r="A24" s="140">
        <f t="shared" si="2"/>
        <v>42603</v>
      </c>
      <c r="B24" s="141">
        <f t="shared" si="0"/>
        <v>0.3333333333333333</v>
      </c>
      <c r="C24" s="146"/>
      <c r="D24" s="146"/>
      <c r="E24" s="144">
        <f>IF(AND('Spätschicht(18-24) 25%'!E292&gt;0,'Nachtschicht(00-6) 50%'!E292&gt;0),"Schicht1&amp;2",IF('Spätschicht(18-24) 25%'!E292&gt;0,"Schicht1",IF('Nachtschicht(00-6) 50%'!E292&gt;0,"Schicht2","")))</f>
      </c>
      <c r="F24" s="207">
        <f>IF(E24="Schicht1",'Spätschicht(18-24) 25%'!D292,IF(E24="Schicht2",'Nachtschicht(00-6) 50%'!D292,IF(E24="Schicht1&amp;2",'Spätschicht(18-24) 25%'!D292+'Spätschicht(18-24) 25%'!D292,"")))</f>
      </c>
      <c r="G24" s="210">
        <f t="shared" si="3"/>
        <v>0</v>
      </c>
      <c r="H24" s="177">
        <f t="shared" si="1"/>
        <v>0</v>
      </c>
      <c r="I24" s="228"/>
      <c r="J24" s="173" t="e">
        <f>IF(#REF!-B24&lt;0,B24-#REF!,"")</f>
        <v>#REF!</v>
      </c>
      <c r="K24" s="172" t="e">
        <f>IF(#REF!-B24&gt;0,#REF!-B24,"")</f>
        <v>#REF!</v>
      </c>
      <c r="L24" s="139">
        <f t="shared" si="4"/>
        <v>0</v>
      </c>
      <c r="M24" s="138">
        <f>IF(E24="Schicht1",'Spätschicht(18-24) 25%'!E292,IF(E24="Schicht2",'Nachtschicht(00-6) 50%'!E292,IF(E24="Schicht1&amp;2",'Spätschicht(18-24) 25%'!E292+'Nachtschicht(00-6) 50%'!E292,"")))</f>
      </c>
    </row>
    <row r="25" spans="1:13" ht="13.5" customHeight="1">
      <c r="A25" s="140">
        <f t="shared" si="2"/>
        <v>42604</v>
      </c>
      <c r="B25" s="141">
        <f t="shared" si="0"/>
        <v>0.3333333333333333</v>
      </c>
      <c r="C25" s="146"/>
      <c r="D25" s="146"/>
      <c r="E25" s="144">
        <f>IF(AND('Spätschicht(18-24) 25%'!E293&gt;0,'Nachtschicht(00-6) 50%'!E293&gt;0),"Schicht1&amp;2",IF('Spätschicht(18-24) 25%'!E293&gt;0,"Schicht1",IF('Nachtschicht(00-6) 50%'!E293&gt;0,"Schicht2","")))</f>
      </c>
      <c r="F25" s="207">
        <f>IF(E25="Schicht1",'Spätschicht(18-24) 25%'!D293,IF(E25="Schicht2",'Nachtschicht(00-6) 50%'!D293,IF(E25="Schicht1&amp;2",'Spätschicht(18-24) 25%'!D293+'Spätschicht(18-24) 25%'!D293,"")))</f>
      </c>
      <c r="G25" s="210">
        <f t="shared" si="3"/>
        <v>0</v>
      </c>
      <c r="H25" s="177">
        <f t="shared" si="1"/>
        <v>0</v>
      </c>
      <c r="I25" s="228"/>
      <c r="J25" s="173" t="e">
        <f>IF(#REF!-B25&lt;0,B25-#REF!,"")</f>
        <v>#REF!</v>
      </c>
      <c r="K25" s="172" t="e">
        <f>IF(#REF!-B25&gt;0,#REF!-B25,"")</f>
        <v>#REF!</v>
      </c>
      <c r="L25" s="139">
        <f t="shared" si="4"/>
        <v>0</v>
      </c>
      <c r="M25" s="138">
        <f>IF(E25="Schicht1",'Spätschicht(18-24) 25%'!E293,IF(E25="Schicht2",'Nachtschicht(00-6) 50%'!E293,IF(E25="Schicht1&amp;2",'Spätschicht(18-24) 25%'!E293+'Nachtschicht(00-6) 50%'!E293,"")))</f>
      </c>
    </row>
    <row r="26" spans="1:13" ht="13.5" customHeight="1">
      <c r="A26" s="140">
        <f t="shared" si="2"/>
        <v>42605</v>
      </c>
      <c r="B26" s="141">
        <f t="shared" si="0"/>
        <v>0.3333333333333333</v>
      </c>
      <c r="C26" s="146"/>
      <c r="D26" s="146"/>
      <c r="E26" s="144">
        <f>IF(AND('Spätschicht(18-24) 25%'!E294&gt;0,'Nachtschicht(00-6) 50%'!E294&gt;0),"Schicht1&amp;2",IF('Spätschicht(18-24) 25%'!E294&gt;0,"Schicht1",IF('Nachtschicht(00-6) 50%'!E294&gt;0,"Schicht2","")))</f>
      </c>
      <c r="F26" s="207">
        <f>IF(E26="Schicht1",'Spätschicht(18-24) 25%'!D294,IF(E26="Schicht2",'Nachtschicht(00-6) 50%'!D294,IF(E26="Schicht1&amp;2",'Spätschicht(18-24) 25%'!D294+'Spätschicht(18-24) 25%'!D294,"")))</f>
      </c>
      <c r="G26" s="210">
        <f t="shared" si="3"/>
        <v>0</v>
      </c>
      <c r="H26" s="177">
        <f t="shared" si="1"/>
        <v>0</v>
      </c>
      <c r="I26" s="228"/>
      <c r="J26" s="173" t="e">
        <f>IF(#REF!-B26&lt;0,B26-#REF!,"")</f>
        <v>#REF!</v>
      </c>
      <c r="K26" s="172" t="e">
        <f>IF(#REF!-B26&gt;0,#REF!-B26,"")</f>
        <v>#REF!</v>
      </c>
      <c r="L26" s="139">
        <f t="shared" si="4"/>
        <v>0</v>
      </c>
      <c r="M26" s="138">
        <f>IF(E26="Schicht1",'Spätschicht(18-24) 25%'!E294,IF(E26="Schicht2",'Nachtschicht(00-6) 50%'!E294,IF(E26="Schicht1&amp;2",'Spätschicht(18-24) 25%'!E294+'Nachtschicht(00-6) 50%'!E294,"")))</f>
      </c>
    </row>
    <row r="27" spans="1:13" ht="13.5" customHeight="1">
      <c r="A27" s="140">
        <f t="shared" si="2"/>
        <v>42606</v>
      </c>
      <c r="B27" s="141">
        <f t="shared" si="0"/>
        <v>0.3333333333333333</v>
      </c>
      <c r="C27" s="146"/>
      <c r="D27" s="146"/>
      <c r="E27" s="144">
        <f>IF(AND('Spätschicht(18-24) 25%'!E295&gt;0,'Nachtschicht(00-6) 50%'!E295&gt;0),"Schicht1&amp;2",IF('Spätschicht(18-24) 25%'!E295&gt;0,"Schicht1",IF('Nachtschicht(00-6) 50%'!E295&gt;0,"Schicht2","")))</f>
      </c>
      <c r="F27" s="207">
        <f>IF(E27="Schicht1",'Spätschicht(18-24) 25%'!D295,IF(E27="Schicht2",'Nachtschicht(00-6) 50%'!D295,IF(E27="Schicht1&amp;2",'Spätschicht(18-24) 25%'!D295+'Spätschicht(18-24) 25%'!D295,"")))</f>
      </c>
      <c r="G27" s="210">
        <f t="shared" si="3"/>
        <v>0</v>
      </c>
      <c r="H27" s="177">
        <f t="shared" si="1"/>
        <v>0</v>
      </c>
      <c r="I27" s="228"/>
      <c r="J27" s="173" t="e">
        <f>IF(#REF!-B27&lt;0,B27-#REF!,"")</f>
        <v>#REF!</v>
      </c>
      <c r="K27" s="172" t="e">
        <f>IF(#REF!-B27&gt;0,#REF!-B27,"")</f>
        <v>#REF!</v>
      </c>
      <c r="L27" s="139">
        <f t="shared" si="4"/>
        <v>0</v>
      </c>
      <c r="M27" s="138">
        <f>IF(E27="Schicht1",'Spätschicht(18-24) 25%'!E295,IF(E27="Schicht2",'Nachtschicht(00-6) 50%'!E295,IF(E27="Schicht1&amp;2",'Spätschicht(18-24) 25%'!E295+'Nachtschicht(00-6) 50%'!E295,"")))</f>
      </c>
    </row>
    <row r="28" spans="1:13" ht="13.5" customHeight="1">
      <c r="A28" s="140">
        <f t="shared" si="2"/>
        <v>42607</v>
      </c>
      <c r="B28" s="141">
        <f t="shared" si="0"/>
        <v>0.3333333333333333</v>
      </c>
      <c r="C28" s="146"/>
      <c r="D28" s="146"/>
      <c r="E28" s="144">
        <f>IF(AND('Spätschicht(18-24) 25%'!E296&gt;0,'Nachtschicht(00-6) 50%'!E296&gt;0),"Schicht1&amp;2",IF('Spätschicht(18-24) 25%'!E296&gt;0,"Schicht1",IF('Nachtschicht(00-6) 50%'!E296&gt;0,"Schicht2","")))</f>
      </c>
      <c r="F28" s="207">
        <f>IF(E28="Schicht1",'Spätschicht(18-24) 25%'!D296,IF(E28="Schicht2",'Nachtschicht(00-6) 50%'!D296,IF(E28="Schicht1&amp;2",'Spätschicht(18-24) 25%'!D296+'Spätschicht(18-24) 25%'!D296,"")))</f>
      </c>
      <c r="G28" s="210">
        <f t="shared" si="3"/>
        <v>0</v>
      </c>
      <c r="H28" s="177">
        <f t="shared" si="1"/>
        <v>0</v>
      </c>
      <c r="I28" s="228"/>
      <c r="J28" s="173" t="e">
        <f>IF(#REF!-B28&lt;0,B28-#REF!,"")</f>
        <v>#REF!</v>
      </c>
      <c r="K28" s="172" t="e">
        <f>IF(#REF!-B28&gt;0,#REF!-B28,"")</f>
        <v>#REF!</v>
      </c>
      <c r="L28" s="139">
        <f t="shared" si="4"/>
        <v>0</v>
      </c>
      <c r="M28" s="138">
        <f>IF(E28="Schicht1",'Spätschicht(18-24) 25%'!E296,IF(E28="Schicht2",'Nachtschicht(00-6) 50%'!E296,IF(E28="Schicht1&amp;2",'Spätschicht(18-24) 25%'!E296+'Nachtschicht(00-6) 50%'!E296,"")))</f>
      </c>
    </row>
    <row r="29" spans="1:13" ht="13.5" customHeight="1">
      <c r="A29" s="140">
        <f t="shared" si="2"/>
        <v>42608</v>
      </c>
      <c r="B29" s="141">
        <f t="shared" si="0"/>
        <v>0.3333333333333333</v>
      </c>
      <c r="C29" s="146"/>
      <c r="D29" s="146"/>
      <c r="E29" s="144">
        <f>IF(AND('Spätschicht(18-24) 25%'!E297&gt;0,'Nachtschicht(00-6) 50%'!E297&gt;0),"Schicht1&amp;2",IF('Spätschicht(18-24) 25%'!E297&gt;0,"Schicht1",IF('Nachtschicht(00-6) 50%'!E297&gt;0,"Schicht2","")))</f>
      </c>
      <c r="F29" s="207">
        <f>IF(E29="Schicht1",'Spätschicht(18-24) 25%'!D297,IF(E29="Schicht2",'Nachtschicht(00-6) 50%'!D297,IF(E29="Schicht1&amp;2",'Spätschicht(18-24) 25%'!D297+'Spätschicht(18-24) 25%'!D297,"")))</f>
      </c>
      <c r="G29" s="210">
        <f t="shared" si="3"/>
        <v>0</v>
      </c>
      <c r="H29" s="177">
        <f t="shared" si="1"/>
        <v>0</v>
      </c>
      <c r="I29" s="228"/>
      <c r="J29" s="173" t="e">
        <f>IF(#REF!-B29&lt;0,B29-#REF!,"")</f>
        <v>#REF!</v>
      </c>
      <c r="K29" s="172" t="e">
        <f>IF(#REF!-B29&gt;0,#REF!-B29,"")</f>
        <v>#REF!</v>
      </c>
      <c r="L29" s="139">
        <f t="shared" si="4"/>
        <v>0</v>
      </c>
      <c r="M29" s="138">
        <f>IF(E29="Schicht1",'Spätschicht(18-24) 25%'!E297,IF(E29="Schicht2",'Nachtschicht(00-6) 50%'!E297,IF(E29="Schicht1&amp;2",'Spätschicht(18-24) 25%'!E297+'Nachtschicht(00-6) 50%'!E297,"")))</f>
      </c>
    </row>
    <row r="30" spans="1:13" ht="13.5" customHeight="1">
      <c r="A30" s="140">
        <f t="shared" si="2"/>
        <v>42609</v>
      </c>
      <c r="B30" s="141">
        <f t="shared" si="0"/>
        <v>0.3333333333333333</v>
      </c>
      <c r="C30" s="146"/>
      <c r="D30" s="146"/>
      <c r="E30" s="144">
        <f>IF(AND('Spätschicht(18-24) 25%'!E298&gt;0,'Nachtschicht(00-6) 50%'!E298&gt;0),"Schicht1&amp;2",IF('Spätschicht(18-24) 25%'!E298&gt;0,"Schicht1",IF('Nachtschicht(00-6) 50%'!E298&gt;0,"Schicht2","")))</f>
      </c>
      <c r="F30" s="207">
        <f>IF(E30="Schicht1",'Spätschicht(18-24) 25%'!D298,IF(E30="Schicht2",'Nachtschicht(00-6) 50%'!D298,IF(E30="Schicht1&amp;2",'Spätschicht(18-24) 25%'!D298+'Spätschicht(18-24) 25%'!D298,"")))</f>
      </c>
      <c r="G30" s="210">
        <f t="shared" si="3"/>
        <v>0</v>
      </c>
      <c r="H30" s="177">
        <f t="shared" si="1"/>
        <v>0</v>
      </c>
      <c r="I30" s="228"/>
      <c r="J30" s="173" t="e">
        <f>IF(#REF!-B30&lt;0,B30-#REF!,"")</f>
        <v>#REF!</v>
      </c>
      <c r="K30" s="172" t="e">
        <f>IF(#REF!-B30&gt;0,#REF!-B30,"")</f>
        <v>#REF!</v>
      </c>
      <c r="L30" s="139">
        <f t="shared" si="4"/>
        <v>0</v>
      </c>
      <c r="M30" s="138">
        <f>IF(E30="Schicht1",'Spätschicht(18-24) 25%'!E298,IF(E30="Schicht2",'Nachtschicht(00-6) 50%'!E298,IF(E30="Schicht1&amp;2",'Spätschicht(18-24) 25%'!E298+'Nachtschicht(00-6) 50%'!E298,"")))</f>
      </c>
    </row>
    <row r="31" spans="1:13" ht="13.5" customHeight="1">
      <c r="A31" s="140">
        <f t="shared" si="2"/>
        <v>42610</v>
      </c>
      <c r="B31" s="141">
        <f t="shared" si="0"/>
        <v>0.3333333333333333</v>
      </c>
      <c r="C31" s="146"/>
      <c r="D31" s="146"/>
      <c r="E31" s="144">
        <f>IF(AND('Spätschicht(18-24) 25%'!E299&gt;0,'Nachtschicht(00-6) 50%'!E299&gt;0),"Schicht1&amp;2",IF('Spätschicht(18-24) 25%'!E299&gt;0,"Schicht1",IF('Nachtschicht(00-6) 50%'!E299&gt;0,"Schicht2","")))</f>
      </c>
      <c r="F31" s="207">
        <f>IF(E31="Schicht1",'Spätschicht(18-24) 25%'!D299,IF(E31="Schicht2",'Nachtschicht(00-6) 50%'!D299,IF(E31="Schicht1&amp;2",'Spätschicht(18-24) 25%'!D299+'Spätschicht(18-24) 25%'!D299,"")))</f>
      </c>
      <c r="G31" s="210">
        <f t="shared" si="3"/>
        <v>0</v>
      </c>
      <c r="H31" s="177">
        <f t="shared" si="1"/>
        <v>0</v>
      </c>
      <c r="I31" s="228"/>
      <c r="J31" s="173" t="e">
        <f>IF(#REF!-B31&lt;0,B31-#REF!,"")</f>
        <v>#REF!</v>
      </c>
      <c r="K31" s="172" t="e">
        <f>IF(#REF!-B31&gt;0,#REF!-B31,"")</f>
        <v>#REF!</v>
      </c>
      <c r="L31" s="139">
        <f t="shared" si="4"/>
        <v>0</v>
      </c>
      <c r="M31" s="138">
        <f>IF(E31="Schicht1",'Spätschicht(18-24) 25%'!E299,IF(E31="Schicht2",'Nachtschicht(00-6) 50%'!E299,IF(E31="Schicht1&amp;2",'Spätschicht(18-24) 25%'!E299+'Nachtschicht(00-6) 50%'!E299,"")))</f>
      </c>
    </row>
    <row r="32" spans="1:13" ht="13.5" customHeight="1">
      <c r="A32" s="140">
        <f t="shared" si="2"/>
        <v>42611</v>
      </c>
      <c r="B32" s="141">
        <f t="shared" si="0"/>
        <v>0.3333333333333333</v>
      </c>
      <c r="C32" s="146"/>
      <c r="D32" s="146"/>
      <c r="E32" s="144">
        <f>IF(AND('Spätschicht(18-24) 25%'!E300&gt;0,'Nachtschicht(00-6) 50%'!E300&gt;0),"Schicht1&amp;2",IF('Spätschicht(18-24) 25%'!E300&gt;0,"Schicht1",IF('Nachtschicht(00-6) 50%'!E300&gt;0,"Schicht2","")))</f>
      </c>
      <c r="F32" s="207">
        <f>IF(E32="Schicht1",'Spätschicht(18-24) 25%'!D300,IF(E32="Schicht2",'Nachtschicht(00-6) 50%'!D300,IF(E32="Schicht1&amp;2",'Spätschicht(18-24) 25%'!D300+'Spätschicht(18-24) 25%'!D300,"")))</f>
      </c>
      <c r="G32" s="210">
        <f t="shared" si="3"/>
        <v>0</v>
      </c>
      <c r="H32" s="177">
        <f t="shared" si="1"/>
        <v>0</v>
      </c>
      <c r="I32" s="228"/>
      <c r="J32" s="173" t="e">
        <f>IF(#REF!-B32&lt;0,B32-#REF!,"")</f>
        <v>#REF!</v>
      </c>
      <c r="K32" s="172" t="e">
        <f>IF(#REF!-B32&gt;0,#REF!-B32,"")</f>
        <v>#REF!</v>
      </c>
      <c r="L32" s="139">
        <f t="shared" si="4"/>
        <v>0</v>
      </c>
      <c r="M32" s="138">
        <f>IF(E32="Schicht1",'Spätschicht(18-24) 25%'!E300,IF(E32="Schicht2",'Nachtschicht(00-6) 50%'!E300,IF(E32="Schicht1&amp;2",'Spätschicht(18-24) 25%'!E300+'Nachtschicht(00-6) 50%'!E300,"")))</f>
      </c>
    </row>
    <row r="33" spans="1:13" ht="13.5" customHeight="1">
      <c r="A33" s="140">
        <f t="shared" si="2"/>
        <v>42612</v>
      </c>
      <c r="B33" s="141">
        <f t="shared" si="0"/>
        <v>0.3333333333333333</v>
      </c>
      <c r="C33" s="146"/>
      <c r="D33" s="146"/>
      <c r="E33" s="144">
        <f>IF(AND('Spätschicht(18-24) 25%'!E301&gt;0,'Nachtschicht(00-6) 50%'!E301&gt;0),"Schicht1&amp;2",IF('Spätschicht(18-24) 25%'!E301&gt;0,"Schicht1",IF('Nachtschicht(00-6) 50%'!E301&gt;0,"Schicht2","")))</f>
      </c>
      <c r="F33" s="207">
        <f>IF(E33="Schicht1",'Spätschicht(18-24) 25%'!D301,IF(E33="Schicht2",'Nachtschicht(00-6) 50%'!D301,IF(E33="Schicht1&amp;2",'Spätschicht(18-24) 25%'!D301+'Spätschicht(18-24) 25%'!D301,"")))</f>
      </c>
      <c r="G33" s="210">
        <f t="shared" si="3"/>
        <v>0</v>
      </c>
      <c r="H33" s="177">
        <f t="shared" si="1"/>
        <v>0</v>
      </c>
      <c r="I33" s="228"/>
      <c r="J33" s="173" t="e">
        <f>IF(#REF!-B33&lt;0,B33-#REF!,"")</f>
        <v>#REF!</v>
      </c>
      <c r="K33" s="172" t="e">
        <f>IF(#REF!-B33&gt;0,#REF!-B33,"")</f>
        <v>#REF!</v>
      </c>
      <c r="L33" s="139">
        <f t="shared" si="4"/>
        <v>0</v>
      </c>
      <c r="M33" s="138">
        <f>IF(E33="Schicht1",'Spätschicht(18-24) 25%'!E301,IF(E33="Schicht2",'Nachtschicht(00-6) 50%'!E301,IF(E33="Schicht1&amp;2",'Spätschicht(18-24) 25%'!E301+'Nachtschicht(00-6) 50%'!E301,"")))</f>
      </c>
    </row>
    <row r="34" spans="1:13" ht="13.5" customHeight="1" thickBot="1">
      <c r="A34" s="140">
        <f t="shared" si="2"/>
        <v>42613</v>
      </c>
      <c r="B34" s="141">
        <f t="shared" si="0"/>
        <v>0.3333333333333333</v>
      </c>
      <c r="C34" s="146"/>
      <c r="D34" s="146"/>
      <c r="E34" s="144">
        <f>IF(AND('Spätschicht(18-24) 25%'!E302&gt;0,'Nachtschicht(00-6) 50%'!E302&gt;0),"Schicht1&amp;2",IF('Spätschicht(18-24) 25%'!E302&gt;0,"Schicht1",IF('Nachtschicht(00-6) 50%'!E302&gt;0,"Schicht2","")))</f>
      </c>
      <c r="F34" s="209">
        <f>IF(E34="Schicht1",'Spätschicht(18-24) 25%'!D302,IF(E34="Schicht2",'Nachtschicht(00-6) 50%'!D302,IF(E34="Schicht1&amp;2",'Spätschicht(18-24) 25%'!D302+'Spätschicht(18-24) 25%'!D302,"")))</f>
      </c>
      <c r="G34" s="213">
        <f t="shared" si="3"/>
        <v>0</v>
      </c>
      <c r="H34" s="177">
        <f t="shared" si="1"/>
        <v>0</v>
      </c>
      <c r="I34" s="228"/>
      <c r="J34" s="173" t="e">
        <f>IF(#REF!-B34&lt;0,B34-#REF!,"")</f>
        <v>#REF!</v>
      </c>
      <c r="K34" s="172" t="e">
        <f>IF(#REF!-B34&gt;0,#REF!-B34,"")</f>
        <v>#REF!</v>
      </c>
      <c r="L34" s="139">
        <f t="shared" si="4"/>
        <v>0</v>
      </c>
      <c r="M34" s="138">
        <f>IF(E34="Schicht1",'Spätschicht(18-24) 25%'!E302,IF(E34="Schicht2",'Nachtschicht(00-6) 50%'!E302,IF(E34="Schicht1&amp;2",'Spätschicht(18-24) 25%'!E302+'Nachtschicht(00-6) 50%'!E302,"")))</f>
      </c>
    </row>
    <row r="35" spans="1:13" s="4" customFormat="1" ht="13.5" customHeight="1" thickBot="1">
      <c r="A35" s="317"/>
      <c r="B35" s="317"/>
      <c r="C35" s="317"/>
      <c r="D35" s="317"/>
      <c r="E35" s="350"/>
      <c r="F35" s="241">
        <f>SUM(F4:F34)</f>
        <v>0</v>
      </c>
      <c r="G35" s="240">
        <f>SUM(G4:G34)</f>
        <v>0</v>
      </c>
      <c r="H35" s="175"/>
      <c r="I35" s="175"/>
      <c r="J35" s="161" t="e">
        <f>SUM(J4:J34)</f>
        <v>#REF!</v>
      </c>
      <c r="K35" s="13" t="e">
        <f>SUM(K4:K34)</f>
        <v>#REF!</v>
      </c>
      <c r="L35" s="174">
        <f>SUM(L4:L34)</f>
        <v>0</v>
      </c>
      <c r="M35" s="174">
        <f>SUM(M4:M34)</f>
        <v>0</v>
      </c>
    </row>
    <row r="36" spans="1:13" ht="14.25" customHeight="1">
      <c r="A36" s="299" t="s">
        <v>76</v>
      </c>
      <c r="B36" s="300"/>
      <c r="C36" s="300"/>
      <c r="D36" s="300"/>
      <c r="E36" s="301"/>
      <c r="F36" s="335">
        <f>SUM(F35:G35)</f>
        <v>0</v>
      </c>
      <c r="G36" s="336"/>
      <c r="I36" s="356" t="s">
        <v>72</v>
      </c>
      <c r="J36" s="134"/>
      <c r="K36" s="134"/>
      <c r="L36" s="351">
        <f>SUM(L35+M35)</f>
        <v>0</v>
      </c>
      <c r="M36" s="352"/>
    </row>
    <row r="37" spans="1:13" ht="13.5" thickBot="1">
      <c r="A37" s="302"/>
      <c r="B37" s="303"/>
      <c r="C37" s="303"/>
      <c r="D37" s="303"/>
      <c r="E37" s="304"/>
      <c r="F37" s="337"/>
      <c r="G37" s="338"/>
      <c r="I37" s="357"/>
      <c r="J37" s="135"/>
      <c r="K37" s="135"/>
      <c r="L37" s="353"/>
      <c r="M37" s="354"/>
    </row>
    <row r="38" spans="1:12" ht="12.75">
      <c r="A38" s="329" t="s">
        <v>77</v>
      </c>
      <c r="B38" s="330"/>
      <c r="C38" s="330"/>
      <c r="D38" s="330"/>
      <c r="E38" s="331"/>
      <c r="F38" s="339">
        <f>COUNTIF(I4:I34,"U")</f>
        <v>0</v>
      </c>
      <c r="G38" s="340"/>
      <c r="I38" s="175"/>
      <c r="J38" s="175"/>
      <c r="K38" s="175"/>
      <c r="L38" s="175"/>
    </row>
    <row r="39" spans="1:12" ht="13.5" thickBot="1">
      <c r="A39" s="332"/>
      <c r="B39" s="333"/>
      <c r="C39" s="333"/>
      <c r="D39" s="333"/>
      <c r="E39" s="334"/>
      <c r="F39" s="341"/>
      <c r="G39" s="342"/>
      <c r="I39" s="175"/>
      <c r="J39" s="175"/>
      <c r="K39" s="175"/>
      <c r="L39" s="175"/>
    </row>
  </sheetData>
  <sheetProtection/>
  <mergeCells count="9">
    <mergeCell ref="A38:E39"/>
    <mergeCell ref="F38:G39"/>
    <mergeCell ref="A35:E35"/>
    <mergeCell ref="F36:G37"/>
    <mergeCell ref="A3:B3"/>
    <mergeCell ref="I36:I37"/>
    <mergeCell ref="L36:M37"/>
    <mergeCell ref="C3:D3"/>
    <mergeCell ref="A36:E37"/>
  </mergeCells>
  <conditionalFormatting sqref="G35">
    <cfRule type="expression" priority="1" dxfId="0" stopIfTrue="1">
      <formula>OR(G35&lt;0,LEFT(G35,1)="-")</formula>
    </cfRule>
  </conditionalFormatting>
  <conditionalFormatting sqref="A4:M34">
    <cfRule type="expression" priority="2" dxfId="2" stopIfTrue="1">
      <formula>ISNUMBER(VLOOKUP($A4,Feiertage,1,0))</formula>
    </cfRule>
    <cfRule type="expression" priority="3" dxfId="1" stopIfTrue="1">
      <formula>WEEKDAY($A4,2)&gt;5</formula>
    </cfRule>
    <cfRule type="expression" priority="4" dxfId="0" stopIfTrue="1">
      <formula>OR(A4&lt;0,LEFT(A4,1)="-")</formula>
    </cfRule>
  </conditionalFormatting>
  <printOptions gridLines="1"/>
  <pageMargins left="0.7874015748031497" right="0.3937007874015748" top="0.7874015748031497" bottom="0.1968503937007874" header="0" footer="0"/>
  <pageSetup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sheetPr codeName="Tabelle9"/>
  <dimension ref="A1:M38"/>
  <sheetViews>
    <sheetView showZeros="0" zoomScalePageLayoutView="0" workbookViewId="0" topLeftCell="A1">
      <pane ySplit="2" topLeftCell="A17" activePane="bottomLeft" state="frozen"/>
      <selection pane="topLeft" activeCell="F36" sqref="F36"/>
      <selection pane="bottomLeft" activeCell="F37" sqref="F37:G38"/>
    </sheetView>
  </sheetViews>
  <sheetFormatPr defaultColWidth="11.421875" defaultRowHeight="12.75"/>
  <cols>
    <col min="1" max="1" width="14.8515625" style="7" customWidth="1"/>
    <col min="2" max="2" width="11.421875" style="7" customWidth="1"/>
    <col min="3" max="4" width="10.57421875" style="133" bestFit="1" customWidth="1"/>
    <col min="5" max="5" width="8.8515625" style="133" bestFit="1" customWidth="1"/>
    <col min="6" max="6" width="11.8515625" style="133" bestFit="1" customWidth="1"/>
    <col min="7" max="7" width="10.7109375" style="133" customWidth="1"/>
    <col min="8" max="8" width="9.7109375" style="175" customWidth="1"/>
    <col min="9" max="9" width="11.8515625" style="11" customWidth="1"/>
    <col min="10" max="11" width="9.8515625" style="15" hidden="1" customWidth="1"/>
    <col min="12" max="12" width="9.8515625" style="137" customWidth="1"/>
    <col min="13" max="13" width="17.00390625" style="137" bestFit="1" customWidth="1"/>
    <col min="14" max="16384" width="11.421875" style="7" customWidth="1"/>
  </cols>
  <sheetData>
    <row r="1" spans="2:13" ht="12.75">
      <c r="B1" s="150"/>
      <c r="C1" s="205" t="s">
        <v>74</v>
      </c>
      <c r="D1" s="205" t="s">
        <v>74</v>
      </c>
      <c r="E1" s="153"/>
      <c r="F1" s="205" t="s">
        <v>75</v>
      </c>
      <c r="G1" s="205" t="s">
        <v>74</v>
      </c>
      <c r="H1" s="180"/>
      <c r="I1" s="154"/>
      <c r="J1" s="152"/>
      <c r="K1" s="152"/>
      <c r="L1" s="155"/>
      <c r="M1" s="155"/>
    </row>
    <row r="2" spans="1:13" s="4" customFormat="1" ht="13.5" thickBot="1">
      <c r="A2" s="3"/>
      <c r="B2" s="151" t="s">
        <v>15</v>
      </c>
      <c r="C2" s="156" t="s">
        <v>1</v>
      </c>
      <c r="D2" s="156" t="s">
        <v>2</v>
      </c>
      <c r="E2" s="156" t="s">
        <v>73</v>
      </c>
      <c r="F2" s="156" t="s">
        <v>17</v>
      </c>
      <c r="G2" s="156" t="s">
        <v>17</v>
      </c>
      <c r="H2" s="181" t="s">
        <v>29</v>
      </c>
      <c r="I2" s="157" t="s">
        <v>38</v>
      </c>
      <c r="J2" s="158"/>
      <c r="K2" s="158"/>
      <c r="L2" s="182" t="s">
        <v>70</v>
      </c>
      <c r="M2" s="167" t="s">
        <v>71</v>
      </c>
    </row>
    <row r="3" spans="1:12" ht="33" customHeight="1">
      <c r="A3" s="292">
        <f>DATE(gewJahr,9,1)</f>
        <v>42614</v>
      </c>
      <c r="B3" s="293"/>
      <c r="C3" s="298"/>
      <c r="D3" s="298"/>
      <c r="E3" s="169"/>
      <c r="F3" s="169"/>
      <c r="G3" s="132"/>
      <c r="H3" s="176"/>
      <c r="I3" s="6"/>
      <c r="J3" s="14" t="s">
        <v>19</v>
      </c>
      <c r="K3" s="14" t="s">
        <v>20</v>
      </c>
      <c r="L3" s="170"/>
    </row>
    <row r="4" spans="1:13" ht="13.5" customHeight="1">
      <c r="A4" s="140">
        <f>DATE(gewJahr,MONTH($A$3),DAY(A3))</f>
        <v>42614</v>
      </c>
      <c r="B4" s="141">
        <f aca="true" t="shared" si="0" ref="B4:B33">IF(OR(A4="",ISNUMBER(VLOOKUP(A4,Feiertage,1,FALSE))),0,VLOOKUP(WEEKDAY(A4,2),Tagesarbeitszeit,2,0))</f>
        <v>0.3333333333333333</v>
      </c>
      <c r="C4" s="146"/>
      <c r="D4" s="146"/>
      <c r="E4" s="143">
        <f>IF(AND('Spätschicht(18-24) 25%'!E310&gt;0,'Nachtschicht(00-6) 50%'!E310&gt;0),"Schicht1&amp;2",IF('Spätschicht(18-24) 25%'!E310&gt;0,"Schicht1",IF('Nachtschicht(00-6) 50%'!E310&gt;0,"Schicht2","")))</f>
      </c>
      <c r="F4" s="207">
        <f>IF(E4="Schicht1",'Spätschicht(18-24) 25%'!D310,IF(E4="Schicht2",'Nachtschicht(00-6) 50%'!D310,IF(E4="Schicht1&amp;2",'Spätschicht(18-24) 25%'!D310+'Spätschicht(18-24) 25%'!D310,"")))</f>
      </c>
      <c r="G4" s="210">
        <f>SUM(D4-C4)</f>
        <v>0</v>
      </c>
      <c r="H4" s="177">
        <f aca="true" t="shared" si="1" ref="H4:H33">IF(OR(I4="U",I4="K",I4="HU",G4=0),0,VLOOKUP(WEEKDAY(A4,2),Tagesarbeitszeit,3,0))</f>
        <v>0</v>
      </c>
      <c r="I4" s="228"/>
      <c r="J4" s="172" t="e">
        <f>IF(#REF!-B4&lt;0,B4-#REF!,"")</f>
        <v>#REF!</v>
      </c>
      <c r="K4" s="172" t="e">
        <f>IF(#REF!-B4&gt;0,#REF!-B4,"")</f>
        <v>#REF!</v>
      </c>
      <c r="L4" s="139">
        <f>G4*12.7</f>
        <v>0</v>
      </c>
      <c r="M4" s="138">
        <f>IF(E4="Schicht1",'Spätschicht(18-24) 25%'!E310,IF(E4="Schicht2",'Nachtschicht(00-6) 50%'!E310,IF(E4="Schicht1&amp;2",'Spätschicht(18-24) 25%'!E310+'Nachtschicht(00-6) 50%'!E310,"")))</f>
      </c>
    </row>
    <row r="5" spans="1:13" ht="13.5" customHeight="1">
      <c r="A5" s="140">
        <f aca="true" t="shared" si="2" ref="A5:A33">IF(A4="","",IF(MONTH(A4+1)=MONTH($A$3),DATE(gewJahr,MONTH($A$3),DAY(A4+1)),""))</f>
        <v>42615</v>
      </c>
      <c r="B5" s="141">
        <f t="shared" si="0"/>
        <v>0.3333333333333333</v>
      </c>
      <c r="C5" s="146"/>
      <c r="D5" s="146"/>
      <c r="E5" s="143">
        <f>IF(AND('Spätschicht(18-24) 25%'!E311&gt;0,'Nachtschicht(00-6) 50%'!E311&gt;0),"Schicht1&amp;2",IF('Spätschicht(18-24) 25%'!E311&gt;0,"Schicht1",IF('Nachtschicht(00-6) 50%'!E311&gt;0,"Schicht2","")))</f>
      </c>
      <c r="F5" s="207">
        <f>IF(E5="Schicht1",'Spätschicht(18-24) 25%'!D311,IF(E5="Schicht2",'Nachtschicht(00-6) 50%'!D311,IF(E5="Schicht1&amp;2",'Spätschicht(18-24) 25%'!D311+'Spätschicht(18-24) 25%'!D311,"")))</f>
      </c>
      <c r="G5" s="210">
        <f aca="true" t="shared" si="3" ref="G5:G33">SUM(D5-C5)</f>
        <v>0</v>
      </c>
      <c r="H5" s="177">
        <f t="shared" si="1"/>
        <v>0</v>
      </c>
      <c r="I5" s="228"/>
      <c r="J5" s="173" t="e">
        <f>IF(#REF!-B5&lt;0,B5-#REF!,"")</f>
        <v>#REF!</v>
      </c>
      <c r="K5" s="172" t="e">
        <f>IF(#REF!-B5&gt;0,#REF!-B5,"")</f>
        <v>#REF!</v>
      </c>
      <c r="L5" s="139">
        <f aca="true" t="shared" si="4" ref="L5:L33">G5*12.7</f>
        <v>0</v>
      </c>
      <c r="M5" s="138">
        <f>IF(E5="Schicht1",'Spätschicht(18-24) 25%'!E311,IF(E5="Schicht2",'Nachtschicht(00-6) 50%'!E311,IF(E5="Schicht1&amp;2",'Spätschicht(18-24) 25%'!E311+'Nachtschicht(00-6) 50%'!E311,"")))</f>
      </c>
    </row>
    <row r="6" spans="1:13" ht="13.5" customHeight="1">
      <c r="A6" s="140">
        <f t="shared" si="2"/>
        <v>42616</v>
      </c>
      <c r="B6" s="141">
        <f t="shared" si="0"/>
        <v>0.3333333333333333</v>
      </c>
      <c r="C6" s="146"/>
      <c r="D6" s="146"/>
      <c r="E6" s="143">
        <f>IF(AND('Spätschicht(18-24) 25%'!E312&gt;0,'Nachtschicht(00-6) 50%'!E312&gt;0),"Schicht1&amp;2",IF('Spätschicht(18-24) 25%'!E312&gt;0,"Schicht1",IF('Nachtschicht(00-6) 50%'!E312&gt;0,"Schicht2","")))</f>
      </c>
      <c r="F6" s="207">
        <f>IF(E6="Schicht1",'Spätschicht(18-24) 25%'!D312,IF(E6="Schicht2",'Nachtschicht(00-6) 50%'!D312,IF(E6="Schicht1&amp;2",'Spätschicht(18-24) 25%'!D312+'Spätschicht(18-24) 25%'!D312,"")))</f>
      </c>
      <c r="G6" s="210">
        <f t="shared" si="3"/>
        <v>0</v>
      </c>
      <c r="H6" s="177">
        <f t="shared" si="1"/>
        <v>0</v>
      </c>
      <c r="I6" s="228"/>
      <c r="J6" s="173" t="e">
        <f>IF(#REF!-B6&lt;0,B6-#REF!,"")</f>
        <v>#REF!</v>
      </c>
      <c r="K6" s="172" t="e">
        <f>IF(#REF!-B6&gt;0,#REF!-B6,"")</f>
        <v>#REF!</v>
      </c>
      <c r="L6" s="139">
        <f t="shared" si="4"/>
        <v>0</v>
      </c>
      <c r="M6" s="138">
        <f>IF(E6="Schicht1",'Spätschicht(18-24) 25%'!E312,IF(E6="Schicht2",'Nachtschicht(00-6) 50%'!E312,IF(E6="Schicht1&amp;2",'Spätschicht(18-24) 25%'!E312+'Nachtschicht(00-6) 50%'!E312,"")))</f>
      </c>
    </row>
    <row r="7" spans="1:13" ht="13.5" customHeight="1">
      <c r="A7" s="140">
        <f t="shared" si="2"/>
        <v>42617</v>
      </c>
      <c r="B7" s="141">
        <f t="shared" si="0"/>
        <v>0.3333333333333333</v>
      </c>
      <c r="C7" s="146"/>
      <c r="D7" s="146"/>
      <c r="E7" s="143">
        <f>IF(AND('Spätschicht(18-24) 25%'!E313&gt;0,'Nachtschicht(00-6) 50%'!E313&gt;0),"Schicht1&amp;2",IF('Spätschicht(18-24) 25%'!E313&gt;0,"Schicht1",IF('Nachtschicht(00-6) 50%'!E313&gt;0,"Schicht2","")))</f>
      </c>
      <c r="F7" s="207">
        <f>IF(E7="Schicht1",'Spätschicht(18-24) 25%'!D313,IF(E7="Schicht2",'Nachtschicht(00-6) 50%'!D313,IF(E7="Schicht1&amp;2",'Spätschicht(18-24) 25%'!D313+'Spätschicht(18-24) 25%'!D313,"")))</f>
      </c>
      <c r="G7" s="210">
        <f t="shared" si="3"/>
        <v>0</v>
      </c>
      <c r="H7" s="177">
        <f t="shared" si="1"/>
        <v>0</v>
      </c>
      <c r="I7" s="228"/>
      <c r="J7" s="173" t="e">
        <f>IF(#REF!-B7&lt;0,B7-#REF!,"")</f>
        <v>#REF!</v>
      </c>
      <c r="K7" s="172" t="e">
        <f>IF(#REF!-B7&gt;0,#REF!-B7,"")</f>
        <v>#REF!</v>
      </c>
      <c r="L7" s="139">
        <f t="shared" si="4"/>
        <v>0</v>
      </c>
      <c r="M7" s="138">
        <f>IF(E7="Schicht1",'Spätschicht(18-24) 25%'!E313,IF(E7="Schicht2",'Nachtschicht(00-6) 50%'!E313,IF(E7="Schicht1&amp;2",'Spätschicht(18-24) 25%'!E313+'Nachtschicht(00-6) 50%'!E313,"")))</f>
      </c>
    </row>
    <row r="8" spans="1:13" ht="13.5" customHeight="1">
      <c r="A8" s="140">
        <f t="shared" si="2"/>
        <v>42618</v>
      </c>
      <c r="B8" s="141">
        <f t="shared" si="0"/>
        <v>0.3333333333333333</v>
      </c>
      <c r="C8" s="146"/>
      <c r="D8" s="146"/>
      <c r="E8" s="143">
        <f>IF(AND('Spätschicht(18-24) 25%'!E314&gt;0,'Nachtschicht(00-6) 50%'!E314&gt;0),"Schicht1&amp;2",IF('Spätschicht(18-24) 25%'!E314&gt;0,"Schicht1",IF('Nachtschicht(00-6) 50%'!E314&gt;0,"Schicht2","")))</f>
      </c>
      <c r="F8" s="207">
        <f>IF(E8="Schicht1",'Spätschicht(18-24) 25%'!D314,IF(E8="Schicht2",'Nachtschicht(00-6) 50%'!D314,IF(E8="Schicht1&amp;2",'Spätschicht(18-24) 25%'!D314+'Spätschicht(18-24) 25%'!D314,"")))</f>
      </c>
      <c r="G8" s="210">
        <f t="shared" si="3"/>
        <v>0</v>
      </c>
      <c r="H8" s="177">
        <f t="shared" si="1"/>
        <v>0</v>
      </c>
      <c r="I8" s="228"/>
      <c r="J8" s="173" t="e">
        <f>IF(#REF!-B8&lt;0,B8-#REF!,"")</f>
        <v>#REF!</v>
      </c>
      <c r="K8" s="172" t="e">
        <f>IF(#REF!-B8&gt;0,#REF!-B8,"")</f>
        <v>#REF!</v>
      </c>
      <c r="L8" s="139">
        <f t="shared" si="4"/>
        <v>0</v>
      </c>
      <c r="M8" s="138">
        <f>IF(E8="Schicht1",'Spätschicht(18-24) 25%'!E314,IF(E8="Schicht2",'Nachtschicht(00-6) 50%'!E314,IF(E8="Schicht1&amp;2",'Spätschicht(18-24) 25%'!E314+'Nachtschicht(00-6) 50%'!E314,"")))</f>
      </c>
    </row>
    <row r="9" spans="1:13" ht="13.5" customHeight="1">
      <c r="A9" s="140">
        <f t="shared" si="2"/>
        <v>42619</v>
      </c>
      <c r="B9" s="141">
        <f t="shared" si="0"/>
        <v>0.3333333333333333</v>
      </c>
      <c r="C9" s="146"/>
      <c r="D9" s="146"/>
      <c r="E9" s="143">
        <f>IF(AND('Spätschicht(18-24) 25%'!E315&gt;0,'Nachtschicht(00-6) 50%'!E315&gt;0),"Schicht1&amp;2",IF('Spätschicht(18-24) 25%'!E315&gt;0,"Schicht1",IF('Nachtschicht(00-6) 50%'!E315&gt;0,"Schicht2","")))</f>
      </c>
      <c r="F9" s="207">
        <f>IF(E9="Schicht1",'Spätschicht(18-24) 25%'!D315,IF(E9="Schicht2",'Nachtschicht(00-6) 50%'!D315,IF(E9="Schicht1&amp;2",'Spätschicht(18-24) 25%'!D315+'Spätschicht(18-24) 25%'!D315,"")))</f>
      </c>
      <c r="G9" s="210">
        <f t="shared" si="3"/>
        <v>0</v>
      </c>
      <c r="H9" s="177">
        <f t="shared" si="1"/>
        <v>0</v>
      </c>
      <c r="I9" s="228"/>
      <c r="J9" s="173" t="e">
        <f>IF(#REF!-B9&lt;0,B9-#REF!,"")</f>
        <v>#REF!</v>
      </c>
      <c r="K9" s="172" t="e">
        <f>IF(#REF!-B9&gt;0,#REF!-B9,"")</f>
        <v>#REF!</v>
      </c>
      <c r="L9" s="139">
        <f t="shared" si="4"/>
        <v>0</v>
      </c>
      <c r="M9" s="138">
        <f>IF(E9="Schicht1",'Spätschicht(18-24) 25%'!E315,IF(E9="Schicht2",'Nachtschicht(00-6) 50%'!E315,IF(E9="Schicht1&amp;2",'Spätschicht(18-24) 25%'!E315+'Nachtschicht(00-6) 50%'!E315,"")))</f>
      </c>
    </row>
    <row r="10" spans="1:13" ht="13.5" customHeight="1">
      <c r="A10" s="140">
        <f t="shared" si="2"/>
        <v>42620</v>
      </c>
      <c r="B10" s="141">
        <f t="shared" si="0"/>
        <v>0.3333333333333333</v>
      </c>
      <c r="C10" s="146"/>
      <c r="D10" s="146"/>
      <c r="E10" s="143">
        <f>IF(AND('Spätschicht(18-24) 25%'!E316&gt;0,'Nachtschicht(00-6) 50%'!E316&gt;0),"Schicht1&amp;2",IF('Spätschicht(18-24) 25%'!E316&gt;0,"Schicht1",IF('Nachtschicht(00-6) 50%'!E316&gt;0,"Schicht2","")))</f>
      </c>
      <c r="F10" s="207">
        <f>IF(E10="Schicht1",'Spätschicht(18-24) 25%'!D316,IF(E10="Schicht2",'Nachtschicht(00-6) 50%'!D316,IF(E10="Schicht1&amp;2",'Spätschicht(18-24) 25%'!D316+'Spätschicht(18-24) 25%'!D316,"")))</f>
      </c>
      <c r="G10" s="210">
        <f t="shared" si="3"/>
        <v>0</v>
      </c>
      <c r="H10" s="177">
        <f t="shared" si="1"/>
        <v>0</v>
      </c>
      <c r="I10" s="228"/>
      <c r="J10" s="173" t="e">
        <f>IF(#REF!-B10&lt;0,B10-#REF!,"")</f>
        <v>#REF!</v>
      </c>
      <c r="K10" s="172" t="e">
        <f>IF(#REF!-B10&gt;0,#REF!-B10,"")</f>
        <v>#REF!</v>
      </c>
      <c r="L10" s="139">
        <f t="shared" si="4"/>
        <v>0</v>
      </c>
      <c r="M10" s="138">
        <f>IF(E10="Schicht1",'Spätschicht(18-24) 25%'!E316,IF(E10="Schicht2",'Nachtschicht(00-6) 50%'!E316,IF(E10="Schicht1&amp;2",'Spätschicht(18-24) 25%'!E316+'Nachtschicht(00-6) 50%'!E316,"")))</f>
      </c>
    </row>
    <row r="11" spans="1:13" ht="13.5" customHeight="1">
      <c r="A11" s="140">
        <f t="shared" si="2"/>
        <v>42621</v>
      </c>
      <c r="B11" s="141">
        <f t="shared" si="0"/>
        <v>0.3333333333333333</v>
      </c>
      <c r="C11" s="146"/>
      <c r="D11" s="146"/>
      <c r="E11" s="143">
        <f>IF(AND('Spätschicht(18-24) 25%'!E317&gt;0,'Nachtschicht(00-6) 50%'!E317&gt;0),"Schicht1&amp;2",IF('Spätschicht(18-24) 25%'!E317&gt;0,"Schicht1",IF('Nachtschicht(00-6) 50%'!E317&gt;0,"Schicht2","")))</f>
      </c>
      <c r="F11" s="207">
        <f>IF(E11="Schicht1",'Spätschicht(18-24) 25%'!D317,IF(E11="Schicht2",'Nachtschicht(00-6) 50%'!D317,IF(E11="Schicht1&amp;2",'Spätschicht(18-24) 25%'!D317+'Spätschicht(18-24) 25%'!D317,"")))</f>
      </c>
      <c r="G11" s="210">
        <f t="shared" si="3"/>
        <v>0</v>
      </c>
      <c r="H11" s="177">
        <f t="shared" si="1"/>
        <v>0</v>
      </c>
      <c r="I11" s="228"/>
      <c r="J11" s="173" t="e">
        <f>IF(#REF!-B11&lt;0,B11-#REF!,"")</f>
        <v>#REF!</v>
      </c>
      <c r="K11" s="172" t="e">
        <f>IF(#REF!-B11&gt;0,#REF!-B11,"")</f>
        <v>#REF!</v>
      </c>
      <c r="L11" s="139">
        <f t="shared" si="4"/>
        <v>0</v>
      </c>
      <c r="M11" s="138">
        <f>IF(E11="Schicht1",'Spätschicht(18-24) 25%'!E317,IF(E11="Schicht2",'Nachtschicht(00-6) 50%'!E317,IF(E11="Schicht1&amp;2",'Spätschicht(18-24) 25%'!E317+'Nachtschicht(00-6) 50%'!E317,"")))</f>
      </c>
    </row>
    <row r="12" spans="1:13" ht="13.5" customHeight="1">
      <c r="A12" s="140">
        <f t="shared" si="2"/>
        <v>42622</v>
      </c>
      <c r="B12" s="141">
        <f t="shared" si="0"/>
        <v>0.3333333333333333</v>
      </c>
      <c r="C12" s="146"/>
      <c r="D12" s="146"/>
      <c r="E12" s="143">
        <f>IF(AND('Spätschicht(18-24) 25%'!E318&gt;0,'Nachtschicht(00-6) 50%'!E318&gt;0),"Schicht1&amp;2",IF('Spätschicht(18-24) 25%'!E318&gt;0,"Schicht1",IF('Nachtschicht(00-6) 50%'!E318&gt;0,"Schicht2","")))</f>
      </c>
      <c r="F12" s="207">
        <f>IF(E12="Schicht1",'Spätschicht(18-24) 25%'!D318,IF(E12="Schicht2",'Nachtschicht(00-6) 50%'!D318,IF(E12="Schicht1&amp;2",'Spätschicht(18-24) 25%'!D318+'Spätschicht(18-24) 25%'!D318,"")))</f>
      </c>
      <c r="G12" s="210">
        <f t="shared" si="3"/>
        <v>0</v>
      </c>
      <c r="H12" s="177">
        <f t="shared" si="1"/>
        <v>0</v>
      </c>
      <c r="I12" s="228"/>
      <c r="J12" s="173" t="e">
        <f>IF(#REF!-B12&lt;0,B12-#REF!,"")</f>
        <v>#REF!</v>
      </c>
      <c r="K12" s="172" t="e">
        <f>IF(#REF!-B12&gt;0,#REF!-B12,"")</f>
        <v>#REF!</v>
      </c>
      <c r="L12" s="139">
        <f t="shared" si="4"/>
        <v>0</v>
      </c>
      <c r="M12" s="138">
        <f>IF(E12="Schicht1",'Spätschicht(18-24) 25%'!E318,IF(E12="Schicht2",'Nachtschicht(00-6) 50%'!E318,IF(E12="Schicht1&amp;2",'Spätschicht(18-24) 25%'!E318+'Nachtschicht(00-6) 50%'!E318,"")))</f>
      </c>
    </row>
    <row r="13" spans="1:13" ht="13.5" customHeight="1">
      <c r="A13" s="140">
        <f t="shared" si="2"/>
        <v>42623</v>
      </c>
      <c r="B13" s="141">
        <f t="shared" si="0"/>
        <v>0.3333333333333333</v>
      </c>
      <c r="C13" s="146"/>
      <c r="D13" s="146"/>
      <c r="E13" s="143">
        <f>IF(AND('Spätschicht(18-24) 25%'!E319&gt;0,'Nachtschicht(00-6) 50%'!E319&gt;0),"Schicht1&amp;2",IF('Spätschicht(18-24) 25%'!E319&gt;0,"Schicht1",IF('Nachtschicht(00-6) 50%'!E319&gt;0,"Schicht2","")))</f>
      </c>
      <c r="F13" s="207">
        <f>IF(E13="Schicht1",'Spätschicht(18-24) 25%'!D319,IF(E13="Schicht2",'Nachtschicht(00-6) 50%'!D319,IF(E13="Schicht1&amp;2",'Spätschicht(18-24) 25%'!D319+'Spätschicht(18-24) 25%'!D319,"")))</f>
      </c>
      <c r="G13" s="210">
        <f t="shared" si="3"/>
        <v>0</v>
      </c>
      <c r="H13" s="177">
        <f t="shared" si="1"/>
        <v>0</v>
      </c>
      <c r="I13" s="228"/>
      <c r="J13" s="173" t="e">
        <f>IF(#REF!-B13&lt;0,B13-#REF!,"")</f>
        <v>#REF!</v>
      </c>
      <c r="K13" s="172" t="e">
        <f>IF(#REF!-B13&gt;0,#REF!-B13,"")</f>
        <v>#REF!</v>
      </c>
      <c r="L13" s="139">
        <f t="shared" si="4"/>
        <v>0</v>
      </c>
      <c r="M13" s="138">
        <f>IF(E13="Schicht1",'Spätschicht(18-24) 25%'!E319,IF(E13="Schicht2",'Nachtschicht(00-6) 50%'!E319,IF(E13="Schicht1&amp;2",'Spätschicht(18-24) 25%'!E319+'Nachtschicht(00-6) 50%'!E319,"")))</f>
      </c>
    </row>
    <row r="14" spans="1:13" ht="13.5" customHeight="1">
      <c r="A14" s="140">
        <f t="shared" si="2"/>
        <v>42624</v>
      </c>
      <c r="B14" s="141">
        <f t="shared" si="0"/>
        <v>0.3333333333333333</v>
      </c>
      <c r="C14" s="146"/>
      <c r="D14" s="146"/>
      <c r="E14" s="143">
        <f>IF(AND('Spätschicht(18-24) 25%'!E320&gt;0,'Nachtschicht(00-6) 50%'!E320&gt;0),"Schicht1&amp;2",IF('Spätschicht(18-24) 25%'!E320&gt;0,"Schicht1",IF('Nachtschicht(00-6) 50%'!E320&gt;0,"Schicht2","")))</f>
      </c>
      <c r="F14" s="207">
        <f>IF(E14="Schicht1",'Spätschicht(18-24) 25%'!D320,IF(E14="Schicht2",'Nachtschicht(00-6) 50%'!D320,IF(E14="Schicht1&amp;2",'Spätschicht(18-24) 25%'!D320+'Spätschicht(18-24) 25%'!D320,"")))</f>
      </c>
      <c r="G14" s="210">
        <f t="shared" si="3"/>
        <v>0</v>
      </c>
      <c r="H14" s="177">
        <f t="shared" si="1"/>
        <v>0</v>
      </c>
      <c r="I14" s="228"/>
      <c r="J14" s="173" t="e">
        <f>IF(#REF!-B14&lt;0,B14-#REF!,"")</f>
        <v>#REF!</v>
      </c>
      <c r="K14" s="172" t="e">
        <f>IF(#REF!-B14&gt;0,#REF!-B14,"")</f>
        <v>#REF!</v>
      </c>
      <c r="L14" s="139">
        <f t="shared" si="4"/>
        <v>0</v>
      </c>
      <c r="M14" s="138">
        <f>IF(E14="Schicht1",'Spätschicht(18-24) 25%'!E320,IF(E14="Schicht2",'Nachtschicht(00-6) 50%'!E320,IF(E14="Schicht1&amp;2",'Spätschicht(18-24) 25%'!E320+'Nachtschicht(00-6) 50%'!E320,"")))</f>
      </c>
    </row>
    <row r="15" spans="1:13" ht="13.5" customHeight="1">
      <c r="A15" s="140">
        <f t="shared" si="2"/>
        <v>42625</v>
      </c>
      <c r="B15" s="141">
        <f t="shared" si="0"/>
        <v>0.3333333333333333</v>
      </c>
      <c r="C15" s="146"/>
      <c r="D15" s="146"/>
      <c r="E15" s="143">
        <f>IF(AND('Spätschicht(18-24) 25%'!E321&gt;0,'Nachtschicht(00-6) 50%'!E321&gt;0),"Schicht1&amp;2",IF('Spätschicht(18-24) 25%'!E321&gt;0,"Schicht1",IF('Nachtschicht(00-6) 50%'!E321&gt;0,"Schicht2","")))</f>
      </c>
      <c r="F15" s="207">
        <f>IF(E15="Schicht1",'Spätschicht(18-24) 25%'!D321,IF(E15="Schicht2",'Nachtschicht(00-6) 50%'!D321,IF(E15="Schicht1&amp;2",'Spätschicht(18-24) 25%'!D321+'Spätschicht(18-24) 25%'!D321,"")))</f>
      </c>
      <c r="G15" s="210">
        <f t="shared" si="3"/>
        <v>0</v>
      </c>
      <c r="H15" s="177">
        <f t="shared" si="1"/>
        <v>0</v>
      </c>
      <c r="I15" s="228"/>
      <c r="J15" s="173" t="e">
        <f>IF(#REF!-B15&lt;0,B15-#REF!,"")</f>
        <v>#REF!</v>
      </c>
      <c r="K15" s="172" t="e">
        <f>IF(#REF!-B15&gt;0,#REF!-B15,"")</f>
        <v>#REF!</v>
      </c>
      <c r="L15" s="139">
        <f t="shared" si="4"/>
        <v>0</v>
      </c>
      <c r="M15" s="138">
        <f>IF(E15="Schicht1",'Spätschicht(18-24) 25%'!E321,IF(E15="Schicht2",'Nachtschicht(00-6) 50%'!E321,IF(E15="Schicht1&amp;2",'Spätschicht(18-24) 25%'!E321+'Nachtschicht(00-6) 50%'!E321,"")))</f>
      </c>
    </row>
    <row r="16" spans="1:13" ht="13.5" customHeight="1">
      <c r="A16" s="140">
        <f t="shared" si="2"/>
        <v>42626</v>
      </c>
      <c r="B16" s="141">
        <f t="shared" si="0"/>
        <v>0.3333333333333333</v>
      </c>
      <c r="C16" s="146"/>
      <c r="D16" s="146"/>
      <c r="E16" s="143">
        <f>IF(AND('Spätschicht(18-24) 25%'!E322&gt;0,'Nachtschicht(00-6) 50%'!E322&gt;0),"Schicht1&amp;2",IF('Spätschicht(18-24) 25%'!E322&gt;0,"Schicht1",IF('Nachtschicht(00-6) 50%'!E322&gt;0,"Schicht2","")))</f>
      </c>
      <c r="F16" s="207">
        <f>IF(E16="Schicht1",'Spätschicht(18-24) 25%'!D322,IF(E16="Schicht2",'Nachtschicht(00-6) 50%'!D322,IF(E16="Schicht1&amp;2",'Spätschicht(18-24) 25%'!D322+'Spätschicht(18-24) 25%'!D322,"")))</f>
      </c>
      <c r="G16" s="210">
        <f t="shared" si="3"/>
        <v>0</v>
      </c>
      <c r="H16" s="177">
        <f t="shared" si="1"/>
        <v>0</v>
      </c>
      <c r="I16" s="228"/>
      <c r="J16" s="173" t="e">
        <f>IF(#REF!-B16&lt;0,B16-#REF!,"")</f>
        <v>#REF!</v>
      </c>
      <c r="K16" s="172" t="e">
        <f>IF(#REF!-B16&gt;0,#REF!-B16,"")</f>
        <v>#REF!</v>
      </c>
      <c r="L16" s="139">
        <f t="shared" si="4"/>
        <v>0</v>
      </c>
      <c r="M16" s="138">
        <f>IF(E16="Schicht1",'Spätschicht(18-24) 25%'!E322,IF(E16="Schicht2",'Nachtschicht(00-6) 50%'!E322,IF(E16="Schicht1&amp;2",'Spätschicht(18-24) 25%'!E322+'Nachtschicht(00-6) 50%'!E322,"")))</f>
      </c>
    </row>
    <row r="17" spans="1:13" ht="13.5" customHeight="1">
      <c r="A17" s="140">
        <f t="shared" si="2"/>
        <v>42627</v>
      </c>
      <c r="B17" s="141">
        <f t="shared" si="0"/>
        <v>0.3333333333333333</v>
      </c>
      <c r="C17" s="146"/>
      <c r="D17" s="146"/>
      <c r="E17" s="143">
        <f>IF(AND('Spätschicht(18-24) 25%'!E323&gt;0,'Nachtschicht(00-6) 50%'!E323&gt;0),"Schicht1&amp;2",IF('Spätschicht(18-24) 25%'!E323&gt;0,"Schicht1",IF('Nachtschicht(00-6) 50%'!E323&gt;0,"Schicht2","")))</f>
      </c>
      <c r="F17" s="207">
        <f>IF(E17="Schicht1",'Spätschicht(18-24) 25%'!D323,IF(E17="Schicht2",'Nachtschicht(00-6) 50%'!D323,IF(E17="Schicht1&amp;2",'Spätschicht(18-24) 25%'!D323+'Spätschicht(18-24) 25%'!D323,"")))</f>
      </c>
      <c r="G17" s="210">
        <f t="shared" si="3"/>
        <v>0</v>
      </c>
      <c r="H17" s="177">
        <f t="shared" si="1"/>
        <v>0</v>
      </c>
      <c r="I17" s="228"/>
      <c r="J17" s="173" t="e">
        <f>IF(#REF!-B17&lt;0,B17-#REF!,"")</f>
        <v>#REF!</v>
      </c>
      <c r="K17" s="172" t="e">
        <f>IF(#REF!-B17&gt;0,#REF!-B17,"")</f>
        <v>#REF!</v>
      </c>
      <c r="L17" s="139">
        <f t="shared" si="4"/>
        <v>0</v>
      </c>
      <c r="M17" s="138">
        <f>IF(E17="Schicht1",'Spätschicht(18-24) 25%'!E323,IF(E17="Schicht2",'Nachtschicht(00-6) 50%'!E323,IF(E17="Schicht1&amp;2",'Spätschicht(18-24) 25%'!E323+'Nachtschicht(00-6) 50%'!E323,"")))</f>
      </c>
    </row>
    <row r="18" spans="1:13" ht="13.5" customHeight="1">
      <c r="A18" s="140">
        <f t="shared" si="2"/>
        <v>42628</v>
      </c>
      <c r="B18" s="141">
        <f t="shared" si="0"/>
        <v>0.3333333333333333</v>
      </c>
      <c r="C18" s="146"/>
      <c r="D18" s="146"/>
      <c r="E18" s="143">
        <f>IF(AND('Spätschicht(18-24) 25%'!E324&gt;0,'Nachtschicht(00-6) 50%'!E324&gt;0),"Schicht1&amp;2",IF('Spätschicht(18-24) 25%'!E324&gt;0,"Schicht1",IF('Nachtschicht(00-6) 50%'!E324&gt;0,"Schicht2","")))</f>
      </c>
      <c r="F18" s="207">
        <f>IF(E18="Schicht1",'Spätschicht(18-24) 25%'!D324,IF(E18="Schicht2",'Nachtschicht(00-6) 50%'!D324,IF(E18="Schicht1&amp;2",'Spätschicht(18-24) 25%'!D324+'Spätschicht(18-24) 25%'!D324,"")))</f>
      </c>
      <c r="G18" s="210">
        <f t="shared" si="3"/>
        <v>0</v>
      </c>
      <c r="H18" s="177">
        <f t="shared" si="1"/>
        <v>0</v>
      </c>
      <c r="I18" s="228"/>
      <c r="J18" s="173" t="e">
        <f>IF(#REF!-B18&lt;0,B18-#REF!,"")</f>
        <v>#REF!</v>
      </c>
      <c r="K18" s="172" t="e">
        <f>IF(#REF!-B18&gt;0,#REF!-B18,"")</f>
        <v>#REF!</v>
      </c>
      <c r="L18" s="139">
        <f t="shared" si="4"/>
        <v>0</v>
      </c>
      <c r="M18" s="138">
        <f>IF(E18="Schicht1",'Spätschicht(18-24) 25%'!E324,IF(E18="Schicht2",'Nachtschicht(00-6) 50%'!E324,IF(E18="Schicht1&amp;2",'Spätschicht(18-24) 25%'!E324+'Nachtschicht(00-6) 50%'!E324,"")))</f>
      </c>
    </row>
    <row r="19" spans="1:13" ht="13.5" customHeight="1">
      <c r="A19" s="140">
        <f t="shared" si="2"/>
        <v>42629</v>
      </c>
      <c r="B19" s="141">
        <f t="shared" si="0"/>
        <v>0.3333333333333333</v>
      </c>
      <c r="C19" s="146"/>
      <c r="D19" s="146"/>
      <c r="E19" s="143">
        <f>IF(AND('Spätschicht(18-24) 25%'!E325&gt;0,'Nachtschicht(00-6) 50%'!E325&gt;0),"Schicht1&amp;2",IF('Spätschicht(18-24) 25%'!E325&gt;0,"Schicht1",IF('Nachtschicht(00-6) 50%'!E325&gt;0,"Schicht2","")))</f>
      </c>
      <c r="F19" s="207">
        <f>IF(E19="Schicht1",'Spätschicht(18-24) 25%'!D325,IF(E19="Schicht2",'Nachtschicht(00-6) 50%'!D325,IF(E19="Schicht1&amp;2",'Spätschicht(18-24) 25%'!D325+'Spätschicht(18-24) 25%'!D325,"")))</f>
      </c>
      <c r="G19" s="210">
        <f t="shared" si="3"/>
        <v>0</v>
      </c>
      <c r="H19" s="177">
        <f t="shared" si="1"/>
        <v>0</v>
      </c>
      <c r="I19" s="228"/>
      <c r="J19" s="173" t="e">
        <f>IF(#REF!-B19&lt;0,B19-#REF!,"")</f>
        <v>#REF!</v>
      </c>
      <c r="K19" s="172" t="e">
        <f>IF(#REF!-B19&gt;0,#REF!-B19,"")</f>
        <v>#REF!</v>
      </c>
      <c r="L19" s="139">
        <f t="shared" si="4"/>
        <v>0</v>
      </c>
      <c r="M19" s="138">
        <f>IF(E19="Schicht1",'Spätschicht(18-24) 25%'!E325,IF(E19="Schicht2",'Nachtschicht(00-6) 50%'!E325,IF(E19="Schicht1&amp;2",'Spätschicht(18-24) 25%'!E325+'Nachtschicht(00-6) 50%'!E325,"")))</f>
      </c>
    </row>
    <row r="20" spans="1:13" ht="13.5" customHeight="1">
      <c r="A20" s="140">
        <f t="shared" si="2"/>
        <v>42630</v>
      </c>
      <c r="B20" s="141">
        <f t="shared" si="0"/>
        <v>0.3333333333333333</v>
      </c>
      <c r="C20" s="146"/>
      <c r="D20" s="146"/>
      <c r="E20" s="143">
        <f>IF(AND('Spätschicht(18-24) 25%'!E326&gt;0,'Nachtschicht(00-6) 50%'!E326&gt;0),"Schicht1&amp;2",IF('Spätschicht(18-24) 25%'!E326&gt;0,"Schicht1",IF('Nachtschicht(00-6) 50%'!E326&gt;0,"Schicht2","")))</f>
      </c>
      <c r="F20" s="207">
        <f>IF(E20="Schicht1",'Spätschicht(18-24) 25%'!D326,IF(E20="Schicht2",'Nachtschicht(00-6) 50%'!D326,IF(E20="Schicht1&amp;2",'Spätschicht(18-24) 25%'!D326+'Spätschicht(18-24) 25%'!D326,"")))</f>
      </c>
      <c r="G20" s="210">
        <f t="shared" si="3"/>
        <v>0</v>
      </c>
      <c r="H20" s="177">
        <f t="shared" si="1"/>
        <v>0</v>
      </c>
      <c r="I20" s="228"/>
      <c r="J20" s="173" t="e">
        <f>IF(#REF!-B20&lt;0,B20-#REF!,"")</f>
        <v>#REF!</v>
      </c>
      <c r="K20" s="172" t="e">
        <f>IF(#REF!-B20&gt;0,#REF!-B20,"")</f>
        <v>#REF!</v>
      </c>
      <c r="L20" s="139">
        <f t="shared" si="4"/>
        <v>0</v>
      </c>
      <c r="M20" s="138">
        <f>IF(E20="Schicht1",'Spätschicht(18-24) 25%'!E326,IF(E20="Schicht2",'Nachtschicht(00-6) 50%'!E326,IF(E20="Schicht1&amp;2",'Spätschicht(18-24) 25%'!E326+'Nachtschicht(00-6) 50%'!E326,"")))</f>
      </c>
    </row>
    <row r="21" spans="1:13" ht="13.5" customHeight="1">
      <c r="A21" s="140">
        <f t="shared" si="2"/>
        <v>42631</v>
      </c>
      <c r="B21" s="141">
        <f t="shared" si="0"/>
        <v>0.3333333333333333</v>
      </c>
      <c r="C21" s="146"/>
      <c r="D21" s="146"/>
      <c r="E21" s="143">
        <f>IF(AND('Spätschicht(18-24) 25%'!E327&gt;0,'Nachtschicht(00-6) 50%'!E327&gt;0),"Schicht1&amp;2",IF('Spätschicht(18-24) 25%'!E327&gt;0,"Schicht1",IF('Nachtschicht(00-6) 50%'!E327&gt;0,"Schicht2","")))</f>
      </c>
      <c r="F21" s="207">
        <f>IF(E21="Schicht1",'Spätschicht(18-24) 25%'!D327,IF(E21="Schicht2",'Nachtschicht(00-6) 50%'!D327,IF(E21="Schicht1&amp;2",'Spätschicht(18-24) 25%'!D327+'Spätschicht(18-24) 25%'!D327,"")))</f>
      </c>
      <c r="G21" s="210">
        <f t="shared" si="3"/>
        <v>0</v>
      </c>
      <c r="H21" s="177">
        <f t="shared" si="1"/>
        <v>0</v>
      </c>
      <c r="I21" s="228"/>
      <c r="J21" s="173" t="e">
        <f>IF(#REF!-B21&lt;0,B21-#REF!,"")</f>
        <v>#REF!</v>
      </c>
      <c r="K21" s="172" t="e">
        <f>IF(#REF!-B21&gt;0,#REF!-B21,"")</f>
        <v>#REF!</v>
      </c>
      <c r="L21" s="139">
        <f t="shared" si="4"/>
        <v>0</v>
      </c>
      <c r="M21" s="138">
        <f>IF(E21="Schicht1",'Spätschicht(18-24) 25%'!E327,IF(E21="Schicht2",'Nachtschicht(00-6) 50%'!E327,IF(E21="Schicht1&amp;2",'Spätschicht(18-24) 25%'!E327+'Nachtschicht(00-6) 50%'!E327,"")))</f>
      </c>
    </row>
    <row r="22" spans="1:13" ht="13.5" customHeight="1">
      <c r="A22" s="140">
        <f t="shared" si="2"/>
        <v>42632</v>
      </c>
      <c r="B22" s="141">
        <f t="shared" si="0"/>
        <v>0.3333333333333333</v>
      </c>
      <c r="C22" s="146"/>
      <c r="D22" s="146"/>
      <c r="E22" s="143">
        <f>IF(AND('Spätschicht(18-24) 25%'!E328&gt;0,'Nachtschicht(00-6) 50%'!E328&gt;0),"Schicht1&amp;2",IF('Spätschicht(18-24) 25%'!E328&gt;0,"Schicht1",IF('Nachtschicht(00-6) 50%'!E328&gt;0,"Schicht2","")))</f>
      </c>
      <c r="F22" s="207">
        <f>IF(E22="Schicht1",'Spätschicht(18-24) 25%'!D328,IF(E22="Schicht2",'Nachtschicht(00-6) 50%'!D328,IF(E22="Schicht1&amp;2",'Spätschicht(18-24) 25%'!D328+'Spätschicht(18-24) 25%'!D328,"")))</f>
      </c>
      <c r="G22" s="210">
        <f t="shared" si="3"/>
        <v>0</v>
      </c>
      <c r="H22" s="177">
        <f t="shared" si="1"/>
        <v>0</v>
      </c>
      <c r="I22" s="228"/>
      <c r="J22" s="173" t="e">
        <f>IF(#REF!-B22&lt;0,B22-#REF!,"")</f>
        <v>#REF!</v>
      </c>
      <c r="K22" s="172" t="e">
        <f>IF(#REF!-B22&gt;0,#REF!-B22,"")</f>
        <v>#REF!</v>
      </c>
      <c r="L22" s="139">
        <f t="shared" si="4"/>
        <v>0</v>
      </c>
      <c r="M22" s="138">
        <f>IF(E22="Schicht1",'Spätschicht(18-24) 25%'!E328,IF(E22="Schicht2",'Nachtschicht(00-6) 50%'!E328,IF(E22="Schicht1&amp;2",'Spätschicht(18-24) 25%'!E328+'Nachtschicht(00-6) 50%'!E328,"")))</f>
      </c>
    </row>
    <row r="23" spans="1:13" ht="13.5" customHeight="1">
      <c r="A23" s="140">
        <f t="shared" si="2"/>
        <v>42633</v>
      </c>
      <c r="B23" s="141">
        <f t="shared" si="0"/>
        <v>0.3333333333333333</v>
      </c>
      <c r="C23" s="146"/>
      <c r="D23" s="146"/>
      <c r="E23" s="143">
        <f>IF(AND('Spätschicht(18-24) 25%'!E329&gt;0,'Nachtschicht(00-6) 50%'!E329&gt;0),"Schicht1&amp;2",IF('Spätschicht(18-24) 25%'!E329&gt;0,"Schicht1",IF('Nachtschicht(00-6) 50%'!E329&gt;0,"Schicht2","")))</f>
      </c>
      <c r="F23" s="207">
        <f>IF(E23="Schicht1",'Spätschicht(18-24) 25%'!D329,IF(E23="Schicht2",'Nachtschicht(00-6) 50%'!D329,IF(E23="Schicht1&amp;2",'Spätschicht(18-24) 25%'!D329+'Spätschicht(18-24) 25%'!D329,"")))</f>
      </c>
      <c r="G23" s="210">
        <f t="shared" si="3"/>
        <v>0</v>
      </c>
      <c r="H23" s="177">
        <f t="shared" si="1"/>
        <v>0</v>
      </c>
      <c r="I23" s="228"/>
      <c r="J23" s="173" t="e">
        <f>IF(#REF!-B23&lt;0,B23-#REF!,"")</f>
        <v>#REF!</v>
      </c>
      <c r="K23" s="172" t="e">
        <f>IF(#REF!-B23&gt;0,#REF!-B23,"")</f>
        <v>#REF!</v>
      </c>
      <c r="L23" s="139">
        <f t="shared" si="4"/>
        <v>0</v>
      </c>
      <c r="M23" s="138">
        <f>IF(E23="Schicht1",'Spätschicht(18-24) 25%'!E329,IF(E23="Schicht2",'Nachtschicht(00-6) 50%'!E329,IF(E23="Schicht1&amp;2",'Spätschicht(18-24) 25%'!E329+'Nachtschicht(00-6) 50%'!E329,"")))</f>
      </c>
    </row>
    <row r="24" spans="1:13" ht="13.5" customHeight="1">
      <c r="A24" s="140">
        <f t="shared" si="2"/>
        <v>42634</v>
      </c>
      <c r="B24" s="141">
        <f t="shared" si="0"/>
        <v>0.3333333333333333</v>
      </c>
      <c r="C24" s="146"/>
      <c r="D24" s="146"/>
      <c r="E24" s="143">
        <f>IF(AND('Spätschicht(18-24) 25%'!E330&gt;0,'Nachtschicht(00-6) 50%'!E330&gt;0),"Schicht1&amp;2",IF('Spätschicht(18-24) 25%'!E330&gt;0,"Schicht1",IF('Nachtschicht(00-6) 50%'!E330&gt;0,"Schicht2","")))</f>
      </c>
      <c r="F24" s="207">
        <f>IF(E24="Schicht1",'Spätschicht(18-24) 25%'!D330,IF(E24="Schicht2",'Nachtschicht(00-6) 50%'!D330,IF(E24="Schicht1&amp;2",'Spätschicht(18-24) 25%'!D330+'Spätschicht(18-24) 25%'!D330,"")))</f>
      </c>
      <c r="G24" s="210">
        <f t="shared" si="3"/>
        <v>0</v>
      </c>
      <c r="H24" s="177">
        <f t="shared" si="1"/>
        <v>0</v>
      </c>
      <c r="I24" s="228"/>
      <c r="J24" s="173" t="e">
        <f>IF(#REF!-B24&lt;0,B24-#REF!,"")</f>
        <v>#REF!</v>
      </c>
      <c r="K24" s="172" t="e">
        <f>IF(#REF!-B24&gt;0,#REF!-B24,"")</f>
        <v>#REF!</v>
      </c>
      <c r="L24" s="139">
        <f t="shared" si="4"/>
        <v>0</v>
      </c>
      <c r="M24" s="138">
        <f>IF(E24="Schicht1",'Spätschicht(18-24) 25%'!E330,IF(E24="Schicht2",'Nachtschicht(00-6) 50%'!E330,IF(E24="Schicht1&amp;2",'Spätschicht(18-24) 25%'!E330+'Nachtschicht(00-6) 50%'!E330,"")))</f>
      </c>
    </row>
    <row r="25" spans="1:13" ht="13.5" customHeight="1">
      <c r="A25" s="140">
        <f t="shared" si="2"/>
        <v>42635</v>
      </c>
      <c r="B25" s="141">
        <f t="shared" si="0"/>
        <v>0.3333333333333333</v>
      </c>
      <c r="C25" s="146"/>
      <c r="D25" s="146"/>
      <c r="E25" s="143">
        <f>IF(AND('Spätschicht(18-24) 25%'!E331&gt;0,'Nachtschicht(00-6) 50%'!E331&gt;0),"Schicht1&amp;2",IF('Spätschicht(18-24) 25%'!E331&gt;0,"Schicht1",IF('Nachtschicht(00-6) 50%'!E331&gt;0,"Schicht2","")))</f>
      </c>
      <c r="F25" s="207">
        <f>IF(E25="Schicht1",'Spätschicht(18-24) 25%'!D331,IF(E25="Schicht2",'Nachtschicht(00-6) 50%'!D331,IF(E25="Schicht1&amp;2",'Spätschicht(18-24) 25%'!D331+'Spätschicht(18-24) 25%'!D331,"")))</f>
      </c>
      <c r="G25" s="210">
        <f t="shared" si="3"/>
        <v>0</v>
      </c>
      <c r="H25" s="177">
        <f t="shared" si="1"/>
        <v>0</v>
      </c>
      <c r="I25" s="228"/>
      <c r="J25" s="173" t="e">
        <f>IF(#REF!-B25&lt;0,B25-#REF!,"")</f>
        <v>#REF!</v>
      </c>
      <c r="K25" s="172" t="e">
        <f>IF(#REF!-B25&gt;0,#REF!-B25,"")</f>
        <v>#REF!</v>
      </c>
      <c r="L25" s="139">
        <f t="shared" si="4"/>
        <v>0</v>
      </c>
      <c r="M25" s="138">
        <f>IF(E25="Schicht1",'Spätschicht(18-24) 25%'!E331,IF(E25="Schicht2",'Nachtschicht(00-6) 50%'!E331,IF(E25="Schicht1&amp;2",'Spätschicht(18-24) 25%'!E331+'Nachtschicht(00-6) 50%'!E331,"")))</f>
      </c>
    </row>
    <row r="26" spans="1:13" ht="13.5" customHeight="1">
      <c r="A26" s="140">
        <f t="shared" si="2"/>
        <v>42636</v>
      </c>
      <c r="B26" s="141">
        <f t="shared" si="0"/>
        <v>0.3333333333333333</v>
      </c>
      <c r="C26" s="146"/>
      <c r="D26" s="146"/>
      <c r="E26" s="143">
        <f>IF(AND('Spätschicht(18-24) 25%'!E332&gt;0,'Nachtschicht(00-6) 50%'!E332&gt;0),"Schicht1&amp;2",IF('Spätschicht(18-24) 25%'!E332&gt;0,"Schicht1",IF('Nachtschicht(00-6) 50%'!E332&gt;0,"Schicht2","")))</f>
      </c>
      <c r="F26" s="207">
        <f>IF(E26="Schicht1",'Spätschicht(18-24) 25%'!D332,IF(E26="Schicht2",'Nachtschicht(00-6) 50%'!D332,IF(E26="Schicht1&amp;2",'Spätschicht(18-24) 25%'!D332+'Spätschicht(18-24) 25%'!D332,"")))</f>
      </c>
      <c r="G26" s="210">
        <f t="shared" si="3"/>
        <v>0</v>
      </c>
      <c r="H26" s="177">
        <f t="shared" si="1"/>
        <v>0</v>
      </c>
      <c r="I26" s="228"/>
      <c r="J26" s="173" t="e">
        <f>IF(#REF!-B26&lt;0,B26-#REF!,"")</f>
        <v>#REF!</v>
      </c>
      <c r="K26" s="172" t="e">
        <f>IF(#REF!-B26&gt;0,#REF!-B26,"")</f>
        <v>#REF!</v>
      </c>
      <c r="L26" s="139">
        <f t="shared" si="4"/>
        <v>0</v>
      </c>
      <c r="M26" s="138">
        <f>IF(E26="Schicht1",'Spätschicht(18-24) 25%'!E332,IF(E26="Schicht2",'Nachtschicht(00-6) 50%'!E332,IF(E26="Schicht1&amp;2",'Spätschicht(18-24) 25%'!E332+'Nachtschicht(00-6) 50%'!E332,"")))</f>
      </c>
    </row>
    <row r="27" spans="1:13" ht="13.5" customHeight="1">
      <c r="A27" s="140">
        <f t="shared" si="2"/>
        <v>42637</v>
      </c>
      <c r="B27" s="141">
        <f t="shared" si="0"/>
        <v>0.3333333333333333</v>
      </c>
      <c r="C27" s="146"/>
      <c r="D27" s="146"/>
      <c r="E27" s="143">
        <f>IF(AND('Spätschicht(18-24) 25%'!E333&gt;0,'Nachtschicht(00-6) 50%'!E333&gt;0),"Schicht1&amp;2",IF('Spätschicht(18-24) 25%'!E333&gt;0,"Schicht1",IF('Nachtschicht(00-6) 50%'!E333&gt;0,"Schicht2","")))</f>
      </c>
      <c r="F27" s="207">
        <f>IF(E27="Schicht1",'Spätschicht(18-24) 25%'!D333,IF(E27="Schicht2",'Nachtschicht(00-6) 50%'!D333,IF(E27="Schicht1&amp;2",'Spätschicht(18-24) 25%'!D333+'Spätschicht(18-24) 25%'!D333,"")))</f>
      </c>
      <c r="G27" s="210">
        <f t="shared" si="3"/>
        <v>0</v>
      </c>
      <c r="H27" s="177">
        <f t="shared" si="1"/>
        <v>0</v>
      </c>
      <c r="I27" s="228"/>
      <c r="J27" s="173" t="e">
        <f>IF(#REF!-B27&lt;0,B27-#REF!,"")</f>
        <v>#REF!</v>
      </c>
      <c r="K27" s="172" t="e">
        <f>IF(#REF!-B27&gt;0,#REF!-B27,"")</f>
        <v>#REF!</v>
      </c>
      <c r="L27" s="139">
        <f t="shared" si="4"/>
        <v>0</v>
      </c>
      <c r="M27" s="138">
        <f>IF(E27="Schicht1",'Spätschicht(18-24) 25%'!E333,IF(E27="Schicht2",'Nachtschicht(00-6) 50%'!E333,IF(E27="Schicht1&amp;2",'Spätschicht(18-24) 25%'!E333+'Nachtschicht(00-6) 50%'!E333,"")))</f>
      </c>
    </row>
    <row r="28" spans="1:13" ht="13.5" customHeight="1">
      <c r="A28" s="140">
        <f t="shared" si="2"/>
        <v>42638</v>
      </c>
      <c r="B28" s="141">
        <f t="shared" si="0"/>
        <v>0.3333333333333333</v>
      </c>
      <c r="C28" s="146"/>
      <c r="D28" s="146"/>
      <c r="E28" s="143">
        <f>IF(AND('Spätschicht(18-24) 25%'!E334&gt;0,'Nachtschicht(00-6) 50%'!E334&gt;0),"Schicht1&amp;2",IF('Spätschicht(18-24) 25%'!E334&gt;0,"Schicht1",IF('Nachtschicht(00-6) 50%'!E334&gt;0,"Schicht2","")))</f>
      </c>
      <c r="F28" s="207">
        <f>IF(E28="Schicht1",'Spätschicht(18-24) 25%'!D334,IF(E28="Schicht2",'Nachtschicht(00-6) 50%'!D334,IF(E28="Schicht1&amp;2",'Spätschicht(18-24) 25%'!D334+'Spätschicht(18-24) 25%'!D334,"")))</f>
      </c>
      <c r="G28" s="210">
        <f t="shared" si="3"/>
        <v>0</v>
      </c>
      <c r="H28" s="177">
        <f t="shared" si="1"/>
        <v>0</v>
      </c>
      <c r="I28" s="228"/>
      <c r="J28" s="173" t="e">
        <f>IF(#REF!-B28&lt;0,B28-#REF!,"")</f>
        <v>#REF!</v>
      </c>
      <c r="K28" s="172" t="e">
        <f>IF(#REF!-B28&gt;0,#REF!-B28,"")</f>
        <v>#REF!</v>
      </c>
      <c r="L28" s="139">
        <f t="shared" si="4"/>
        <v>0</v>
      </c>
      <c r="M28" s="138">
        <f>IF(E28="Schicht1",'Spätschicht(18-24) 25%'!E334,IF(E28="Schicht2",'Nachtschicht(00-6) 50%'!E334,IF(E28="Schicht1&amp;2",'Spätschicht(18-24) 25%'!E334+'Nachtschicht(00-6) 50%'!E334,"")))</f>
      </c>
    </row>
    <row r="29" spans="1:13" ht="13.5" customHeight="1">
      <c r="A29" s="140">
        <f t="shared" si="2"/>
        <v>42639</v>
      </c>
      <c r="B29" s="141">
        <f t="shared" si="0"/>
        <v>0.3333333333333333</v>
      </c>
      <c r="C29" s="146"/>
      <c r="D29" s="146"/>
      <c r="E29" s="143">
        <f>IF(AND('Spätschicht(18-24) 25%'!E335&gt;0,'Nachtschicht(00-6) 50%'!E335&gt;0),"Schicht1&amp;2",IF('Spätschicht(18-24) 25%'!E335&gt;0,"Schicht1",IF('Nachtschicht(00-6) 50%'!E335&gt;0,"Schicht2","")))</f>
      </c>
      <c r="F29" s="207">
        <f>IF(E29="Schicht1",'Spätschicht(18-24) 25%'!D335,IF(E29="Schicht2",'Nachtschicht(00-6) 50%'!D335,IF(E29="Schicht1&amp;2",'Spätschicht(18-24) 25%'!D335+'Spätschicht(18-24) 25%'!D335,"")))</f>
      </c>
      <c r="G29" s="210">
        <f t="shared" si="3"/>
        <v>0</v>
      </c>
      <c r="H29" s="177">
        <f t="shared" si="1"/>
        <v>0</v>
      </c>
      <c r="I29" s="228"/>
      <c r="J29" s="173" t="e">
        <f>IF(#REF!-B29&lt;0,B29-#REF!,"")</f>
        <v>#REF!</v>
      </c>
      <c r="K29" s="172" t="e">
        <f>IF(#REF!-B29&gt;0,#REF!-B29,"")</f>
        <v>#REF!</v>
      </c>
      <c r="L29" s="139">
        <f t="shared" si="4"/>
        <v>0</v>
      </c>
      <c r="M29" s="138">
        <f>IF(E29="Schicht1",'Spätschicht(18-24) 25%'!E335,IF(E29="Schicht2",'Nachtschicht(00-6) 50%'!E335,IF(E29="Schicht1&amp;2",'Spätschicht(18-24) 25%'!E335+'Nachtschicht(00-6) 50%'!E335,"")))</f>
      </c>
    </row>
    <row r="30" spans="1:13" ht="13.5" customHeight="1">
      <c r="A30" s="140">
        <f t="shared" si="2"/>
        <v>42640</v>
      </c>
      <c r="B30" s="141">
        <f t="shared" si="0"/>
        <v>0.3333333333333333</v>
      </c>
      <c r="C30" s="146"/>
      <c r="D30" s="146"/>
      <c r="E30" s="143">
        <f>IF(AND('Spätschicht(18-24) 25%'!E336&gt;0,'Nachtschicht(00-6) 50%'!E336&gt;0),"Schicht1&amp;2",IF('Spätschicht(18-24) 25%'!E336&gt;0,"Schicht1",IF('Nachtschicht(00-6) 50%'!E336&gt;0,"Schicht2","")))</f>
      </c>
      <c r="F30" s="207">
        <f>IF(E30="Schicht1",'Spätschicht(18-24) 25%'!D336,IF(E30="Schicht2",'Nachtschicht(00-6) 50%'!D336,IF(E30="Schicht1&amp;2",'Spätschicht(18-24) 25%'!D336+'Spätschicht(18-24) 25%'!D336,"")))</f>
      </c>
      <c r="G30" s="210">
        <f t="shared" si="3"/>
        <v>0</v>
      </c>
      <c r="H30" s="177">
        <f t="shared" si="1"/>
        <v>0</v>
      </c>
      <c r="I30" s="228"/>
      <c r="J30" s="173" t="e">
        <f>IF(#REF!-B30&lt;0,B30-#REF!,"")</f>
        <v>#REF!</v>
      </c>
      <c r="K30" s="172" t="e">
        <f>IF(#REF!-B30&gt;0,#REF!-B30,"")</f>
        <v>#REF!</v>
      </c>
      <c r="L30" s="139">
        <f t="shared" si="4"/>
        <v>0</v>
      </c>
      <c r="M30" s="138">
        <f>IF(E30="Schicht1",'Spätschicht(18-24) 25%'!E336,IF(E30="Schicht2",'Nachtschicht(00-6) 50%'!E336,IF(E30="Schicht1&amp;2",'Spätschicht(18-24) 25%'!E336+'Nachtschicht(00-6) 50%'!E336,"")))</f>
      </c>
    </row>
    <row r="31" spans="1:13" ht="13.5" customHeight="1">
      <c r="A31" s="140">
        <f t="shared" si="2"/>
        <v>42641</v>
      </c>
      <c r="B31" s="141">
        <f t="shared" si="0"/>
        <v>0.3333333333333333</v>
      </c>
      <c r="C31" s="146"/>
      <c r="D31" s="146"/>
      <c r="E31" s="143">
        <f>IF(AND('Spätschicht(18-24) 25%'!E337&gt;0,'Nachtschicht(00-6) 50%'!E337&gt;0),"Schicht1&amp;2",IF('Spätschicht(18-24) 25%'!E337&gt;0,"Schicht1",IF('Nachtschicht(00-6) 50%'!E337&gt;0,"Schicht2","")))</f>
      </c>
      <c r="F31" s="207">
        <f>IF(E31="Schicht1",'Spätschicht(18-24) 25%'!D337,IF(E31="Schicht2",'Nachtschicht(00-6) 50%'!D337,IF(E31="Schicht1&amp;2",'Spätschicht(18-24) 25%'!D337+'Spätschicht(18-24) 25%'!D337,"")))</f>
      </c>
      <c r="G31" s="210">
        <f t="shared" si="3"/>
        <v>0</v>
      </c>
      <c r="H31" s="177">
        <f t="shared" si="1"/>
        <v>0</v>
      </c>
      <c r="I31" s="228"/>
      <c r="J31" s="173" t="e">
        <f>IF(#REF!-B31&lt;0,B31-#REF!,"")</f>
        <v>#REF!</v>
      </c>
      <c r="K31" s="172" t="e">
        <f>IF(#REF!-B31&gt;0,#REF!-B31,"")</f>
        <v>#REF!</v>
      </c>
      <c r="L31" s="139">
        <f t="shared" si="4"/>
        <v>0</v>
      </c>
      <c r="M31" s="138">
        <f>IF(E31="Schicht1",'Spätschicht(18-24) 25%'!E337,IF(E31="Schicht2",'Nachtschicht(00-6) 50%'!E337,IF(E31="Schicht1&amp;2",'Spätschicht(18-24) 25%'!E337+'Nachtschicht(00-6) 50%'!E337,"")))</f>
      </c>
    </row>
    <row r="32" spans="1:13" ht="13.5" customHeight="1">
      <c r="A32" s="140">
        <f t="shared" si="2"/>
        <v>42642</v>
      </c>
      <c r="B32" s="141">
        <f t="shared" si="0"/>
        <v>0.3333333333333333</v>
      </c>
      <c r="C32" s="146"/>
      <c r="D32" s="146"/>
      <c r="E32" s="143">
        <f>IF(AND('Spätschicht(18-24) 25%'!E338&gt;0,'Nachtschicht(00-6) 50%'!E338&gt;0),"Schicht1&amp;2",IF('Spätschicht(18-24) 25%'!E338&gt;0,"Schicht1",IF('Nachtschicht(00-6) 50%'!E338&gt;0,"Schicht2","")))</f>
      </c>
      <c r="F32" s="207">
        <f>IF(E32="Schicht1",'Spätschicht(18-24) 25%'!D338,IF(E32="Schicht2",'Nachtschicht(00-6) 50%'!D338,IF(E32="Schicht1&amp;2",'Spätschicht(18-24) 25%'!D338+'Spätschicht(18-24) 25%'!D338,"")))</f>
      </c>
      <c r="G32" s="210">
        <f t="shared" si="3"/>
        <v>0</v>
      </c>
      <c r="H32" s="177">
        <f t="shared" si="1"/>
        <v>0</v>
      </c>
      <c r="I32" s="228"/>
      <c r="J32" s="173" t="e">
        <f>IF(#REF!-B32&lt;0,B32-#REF!,"")</f>
        <v>#REF!</v>
      </c>
      <c r="K32" s="172" t="e">
        <f>IF(#REF!-B32&gt;0,#REF!-B32,"")</f>
        <v>#REF!</v>
      </c>
      <c r="L32" s="139">
        <f t="shared" si="4"/>
        <v>0</v>
      </c>
      <c r="M32" s="138">
        <f>IF(E32="Schicht1",'Spätschicht(18-24) 25%'!E338,IF(E32="Schicht2",'Nachtschicht(00-6) 50%'!E338,IF(E32="Schicht1&amp;2",'Spätschicht(18-24) 25%'!E338+'Nachtschicht(00-6) 50%'!E338,"")))</f>
      </c>
    </row>
    <row r="33" spans="1:13" ht="13.5" customHeight="1" thickBot="1">
      <c r="A33" s="140">
        <f t="shared" si="2"/>
        <v>42643</v>
      </c>
      <c r="B33" s="141">
        <f t="shared" si="0"/>
        <v>0.3333333333333333</v>
      </c>
      <c r="C33" s="146"/>
      <c r="D33" s="146"/>
      <c r="E33" s="143">
        <f>IF(AND('Spätschicht(18-24) 25%'!E339&gt;0,'Nachtschicht(00-6) 50%'!E339&gt;0),"Schicht1&amp;2",IF('Spätschicht(18-24) 25%'!E339&gt;0,"Schicht1",IF('Nachtschicht(00-6) 50%'!E339&gt;0,"Schicht2","")))</f>
      </c>
      <c r="F33" s="207">
        <f>IF(E33="Schicht1",'Spätschicht(18-24) 25%'!D339,IF(E33="Schicht2",'Nachtschicht(00-6) 50%'!D339,IF(E33="Schicht1&amp;2",'Spätschicht(18-24) 25%'!D339+'Spätschicht(18-24) 25%'!D339,"")))</f>
      </c>
      <c r="G33" s="210">
        <f t="shared" si="3"/>
        <v>0</v>
      </c>
      <c r="H33" s="177">
        <f t="shared" si="1"/>
        <v>0</v>
      </c>
      <c r="I33" s="228"/>
      <c r="J33" s="173" t="e">
        <f>IF(#REF!-B33&lt;0,B33-#REF!,"")</f>
        <v>#REF!</v>
      </c>
      <c r="K33" s="172" t="e">
        <f>IF(#REF!-B33&gt;0,#REF!-B33,"")</f>
        <v>#REF!</v>
      </c>
      <c r="L33" s="139">
        <f t="shared" si="4"/>
        <v>0</v>
      </c>
      <c r="M33" s="138">
        <f>IF(E33="Schicht1",'Spätschicht(18-24) 25%'!E339,IF(E33="Schicht2",'Nachtschicht(00-6) 50%'!E339,IF(E33="Schicht1&amp;2",'Spätschicht(18-24) 25%'!E339+'Nachtschicht(00-6) 50%'!E339,"")))</f>
      </c>
    </row>
    <row r="34" spans="1:13" s="4" customFormat="1" ht="13.5" customHeight="1" thickBot="1">
      <c r="A34" s="171"/>
      <c r="B34" s="171"/>
      <c r="C34" s="171"/>
      <c r="D34" s="171"/>
      <c r="E34" s="171"/>
      <c r="F34" s="241">
        <f>SUM(F4:F33)</f>
        <v>0</v>
      </c>
      <c r="G34" s="242">
        <f>SUM(G4:G33)</f>
        <v>0</v>
      </c>
      <c r="H34" s="178"/>
      <c r="I34" s="247"/>
      <c r="J34" s="161" t="e">
        <f>SUM(J4:J33)</f>
        <v>#REF!</v>
      </c>
      <c r="K34" s="13" t="e">
        <f>SUM(K4:K33)</f>
        <v>#REF!</v>
      </c>
      <c r="L34" s="174">
        <f>SUM(L4:L33)</f>
        <v>0</v>
      </c>
      <c r="M34" s="174">
        <f>SUM(M4:M33)</f>
        <v>0</v>
      </c>
    </row>
    <row r="35" spans="1:13" ht="13.5" customHeight="1">
      <c r="A35" s="299" t="s">
        <v>76</v>
      </c>
      <c r="B35" s="300"/>
      <c r="C35" s="300"/>
      <c r="D35" s="300"/>
      <c r="E35" s="301"/>
      <c r="F35" s="358">
        <f>SUM(F34+G34)</f>
        <v>0</v>
      </c>
      <c r="G35" s="359"/>
      <c r="H35" s="246"/>
      <c r="I35" s="356" t="s">
        <v>72</v>
      </c>
      <c r="J35" s="135"/>
      <c r="K35" s="135"/>
      <c r="L35" s="362">
        <f>SUM(L34+M34)</f>
        <v>0</v>
      </c>
      <c r="M35" s="363"/>
    </row>
    <row r="36" spans="1:13" ht="11.25" customHeight="1" thickBot="1">
      <c r="A36" s="302"/>
      <c r="B36" s="303"/>
      <c r="C36" s="303"/>
      <c r="D36" s="303"/>
      <c r="E36" s="304"/>
      <c r="F36" s="360"/>
      <c r="G36" s="361"/>
      <c r="H36" s="246"/>
      <c r="I36" s="357"/>
      <c r="L36" s="353"/>
      <c r="M36" s="354"/>
    </row>
    <row r="37" spans="1:9" ht="12.75">
      <c r="A37" s="329" t="s">
        <v>77</v>
      </c>
      <c r="B37" s="330"/>
      <c r="C37" s="330"/>
      <c r="D37" s="330"/>
      <c r="E37" s="331"/>
      <c r="F37" s="322">
        <f>COUNTIF(I4:I34,"U")</f>
        <v>0</v>
      </c>
      <c r="G37" s="323"/>
      <c r="H37" s="246"/>
      <c r="I37" s="247"/>
    </row>
    <row r="38" spans="1:9" ht="13.5" thickBot="1">
      <c r="A38" s="332"/>
      <c r="B38" s="333"/>
      <c r="C38" s="333"/>
      <c r="D38" s="333"/>
      <c r="E38" s="334"/>
      <c r="F38" s="324"/>
      <c r="G38" s="325"/>
      <c r="H38" s="246"/>
      <c r="I38" s="247"/>
    </row>
  </sheetData>
  <sheetProtection/>
  <mergeCells count="8">
    <mergeCell ref="A37:E38"/>
    <mergeCell ref="F37:G38"/>
    <mergeCell ref="F35:G36"/>
    <mergeCell ref="L35:M36"/>
    <mergeCell ref="A3:B3"/>
    <mergeCell ref="I35:I36"/>
    <mergeCell ref="C3:D3"/>
    <mergeCell ref="A35:E36"/>
  </mergeCells>
  <conditionalFormatting sqref="G34">
    <cfRule type="expression" priority="1" dxfId="0" stopIfTrue="1">
      <formula>OR(G34&lt;0,LEFT(G34,1)="-")</formula>
    </cfRule>
  </conditionalFormatting>
  <conditionalFormatting sqref="A4:M33">
    <cfRule type="expression" priority="2" dxfId="2" stopIfTrue="1">
      <formula>ISNUMBER(VLOOKUP($A4,Feiertage,1,0))</formula>
    </cfRule>
    <cfRule type="expression" priority="3" dxfId="1" stopIfTrue="1">
      <formula>WEEKDAY($A4,2)&gt;5</formula>
    </cfRule>
    <cfRule type="expression" priority="4" dxfId="0" stopIfTrue="1">
      <formula>OR(A4&lt;0,LEFT(A4,1)="-")</formula>
    </cfRule>
  </conditionalFormatting>
  <printOptions gridLines="1"/>
  <pageMargins left="0.7874015748031497" right="0.3937007874015748" top="0.7874015748031497" bottom="0.1968503937007874" header="0" footer="0"/>
  <pageSetup horizontalDpi="600" verticalDpi="600" orientation="landscape" paperSize="9" r:id="rId3"/>
  <legacyDrawing r:id="rId2"/>
</worksheet>
</file>

<file path=xl/worksheets/sheet12.xml><?xml version="1.0" encoding="utf-8"?>
<worksheet xmlns="http://schemas.openxmlformats.org/spreadsheetml/2006/main" xmlns:r="http://schemas.openxmlformats.org/officeDocument/2006/relationships">
  <sheetPr codeName="Tabelle10"/>
  <dimension ref="A1:M39"/>
  <sheetViews>
    <sheetView showZeros="0" zoomScalePageLayoutView="0" workbookViewId="0" topLeftCell="A1">
      <pane ySplit="2" topLeftCell="A21" activePane="bottomLeft" state="frozen"/>
      <selection pane="topLeft" activeCell="F36" sqref="F36"/>
      <selection pane="bottomLeft" activeCell="F38" sqref="F38:G39"/>
    </sheetView>
  </sheetViews>
  <sheetFormatPr defaultColWidth="11.421875" defaultRowHeight="12.75"/>
  <cols>
    <col min="1" max="1" width="14.8515625" style="7" customWidth="1"/>
    <col min="2" max="2" width="11.421875" style="7" customWidth="1"/>
    <col min="3" max="4" width="10.57421875" style="133" bestFit="1" customWidth="1"/>
    <col min="5" max="5" width="8.8515625" style="133" bestFit="1" customWidth="1"/>
    <col min="6" max="6" width="11.8515625" style="133" bestFit="1" customWidth="1"/>
    <col min="7" max="7" width="10.7109375" style="133" customWidth="1"/>
    <col min="8" max="8" width="9.7109375" style="175" customWidth="1"/>
    <col min="9" max="9" width="11.8515625" style="11" customWidth="1"/>
    <col min="10" max="11" width="9.8515625" style="15" hidden="1" customWidth="1"/>
    <col min="12" max="12" width="9.8515625" style="137" customWidth="1"/>
    <col min="13" max="13" width="17.00390625" style="137" bestFit="1" customWidth="1"/>
    <col min="14" max="16384" width="11.421875" style="7" customWidth="1"/>
  </cols>
  <sheetData>
    <row r="1" spans="2:13" ht="12.75">
      <c r="B1" s="150"/>
      <c r="C1" s="205" t="s">
        <v>74</v>
      </c>
      <c r="D1" s="205" t="s">
        <v>74</v>
      </c>
      <c r="E1" s="153"/>
      <c r="F1" s="205" t="s">
        <v>75</v>
      </c>
      <c r="G1" s="205" t="s">
        <v>74</v>
      </c>
      <c r="H1" s="180"/>
      <c r="I1" s="154"/>
      <c r="J1" s="152"/>
      <c r="K1" s="152"/>
      <c r="L1" s="155"/>
      <c r="M1" s="155"/>
    </row>
    <row r="2" spans="1:13" s="4" customFormat="1" ht="13.5" thickBot="1">
      <c r="A2" s="3"/>
      <c r="B2" s="151" t="s">
        <v>15</v>
      </c>
      <c r="C2" s="156" t="s">
        <v>1</v>
      </c>
      <c r="D2" s="156" t="s">
        <v>2</v>
      </c>
      <c r="E2" s="156" t="s">
        <v>73</v>
      </c>
      <c r="F2" s="156" t="s">
        <v>17</v>
      </c>
      <c r="G2" s="156" t="s">
        <v>17</v>
      </c>
      <c r="H2" s="181" t="s">
        <v>29</v>
      </c>
      <c r="I2" s="157" t="s">
        <v>38</v>
      </c>
      <c r="J2" s="158"/>
      <c r="K2" s="158"/>
      <c r="L2" s="182" t="s">
        <v>70</v>
      </c>
      <c r="M2" s="167" t="s">
        <v>71</v>
      </c>
    </row>
    <row r="3" spans="1:12" ht="33" customHeight="1">
      <c r="A3" s="292">
        <f>DATE(gewJahr,10,1)</f>
        <v>42644</v>
      </c>
      <c r="B3" s="293"/>
      <c r="C3" s="298"/>
      <c r="D3" s="298"/>
      <c r="E3" s="169"/>
      <c r="F3" s="169"/>
      <c r="G3" s="132"/>
      <c r="H3" s="176"/>
      <c r="I3" s="6"/>
      <c r="J3" s="14" t="s">
        <v>19</v>
      </c>
      <c r="K3" s="14" t="s">
        <v>20</v>
      </c>
      <c r="L3" s="170"/>
    </row>
    <row r="4" spans="1:13" ht="13.5" customHeight="1">
      <c r="A4" s="140">
        <f>DATE(gewJahr,MONTH($A$3),DAY(A3))</f>
        <v>42644</v>
      </c>
      <c r="B4" s="141">
        <f aca="true" t="shared" si="0" ref="B4:B34">IF(OR(A4="",ISNUMBER(VLOOKUP(A4,Feiertage,1,FALSE))),0,VLOOKUP(WEEKDAY(A4,2),Tagesarbeitszeit,2,0))</f>
        <v>0.3333333333333333</v>
      </c>
      <c r="C4" s="146"/>
      <c r="D4" s="146"/>
      <c r="E4" s="143">
        <f>IF(AND('Spätschicht(18-24) 25%'!E346&gt;0,'Nachtschicht(00-6) 50%'!E346&gt;0),"Schicht1&amp;2",IF('Spätschicht(18-24) 25%'!E346&gt;0,"Schicht1",IF('Nachtschicht(00-6) 50%'!E346&gt;0,"Schicht2","")))</f>
      </c>
      <c r="F4" s="207">
        <f>IF(E4="Schicht1",'Spätschicht(18-24) 25%'!D346,IF(E4="Schicht2",'Nachtschicht(00-6) 50%'!D346,IF(E4="Schicht1&amp;2",'Spätschicht(18-24) 25%'!D346+'Spätschicht(18-24) 25%'!D346,"")))</f>
      </c>
      <c r="G4" s="210">
        <f>SUM(D4-C4)</f>
        <v>0</v>
      </c>
      <c r="H4" s="177">
        <f aca="true" t="shared" si="1" ref="H4:H34">IF(OR(I4="U",I4="K",I4="HU",G4=0),0,VLOOKUP(WEEKDAY(A4,2),Tagesarbeitszeit,3,0))</f>
        <v>0</v>
      </c>
      <c r="I4" s="228"/>
      <c r="J4" s="172" t="e">
        <f>IF(#REF!-B4&lt;0,B4-#REF!,"")</f>
        <v>#REF!</v>
      </c>
      <c r="K4" s="172" t="e">
        <f>IF(#REF!-B4&gt;0,#REF!-B4,"")</f>
        <v>#REF!</v>
      </c>
      <c r="L4" s="139">
        <f>G4*12.7</f>
        <v>0</v>
      </c>
      <c r="M4" s="138">
        <f>IF(E4="Schicht1",'Spätschicht(18-24) 25%'!E346,IF(E4="Schicht2",'Nachtschicht(00-6) 50%'!E346,IF(E4="Schicht1&amp;2",'Spätschicht(18-24) 25%'!E346+'Nachtschicht(00-6) 50%'!E346,"")))</f>
      </c>
    </row>
    <row r="5" spans="1:13" ht="13.5" customHeight="1">
      <c r="A5" s="140">
        <f aca="true" t="shared" si="2" ref="A5:A34">IF(A4="","",IF(MONTH(A4+1)=MONTH($A$3),DATE(gewJahr,MONTH($A$3),DAY(A4+1)),""))</f>
        <v>42645</v>
      </c>
      <c r="B5" s="141">
        <f t="shared" si="0"/>
        <v>0.3333333333333333</v>
      </c>
      <c r="C5" s="146"/>
      <c r="D5" s="146"/>
      <c r="E5" s="143">
        <f>IF(AND('Spätschicht(18-24) 25%'!E347&gt;0,'Nachtschicht(00-6) 50%'!E347&gt;0),"Schicht1&amp;2",IF('Spätschicht(18-24) 25%'!E347&gt;0,"Schicht1",IF('Nachtschicht(00-6) 50%'!E347&gt;0,"Schicht2","")))</f>
      </c>
      <c r="F5" s="207">
        <f>IF(E5="Schicht1",'Spätschicht(18-24) 25%'!D347,IF(E5="Schicht2",'Nachtschicht(00-6) 50%'!D347,IF(E5="Schicht1&amp;2",'Spätschicht(18-24) 25%'!D347+'Spätschicht(18-24) 25%'!D347,"")))</f>
      </c>
      <c r="G5" s="210">
        <f aca="true" t="shared" si="3" ref="G5:G34">SUM(D5-C5)</f>
        <v>0</v>
      </c>
      <c r="H5" s="177">
        <f t="shared" si="1"/>
        <v>0</v>
      </c>
      <c r="I5" s="228"/>
      <c r="J5" s="173" t="e">
        <f>IF(#REF!-B5&lt;0,B5-#REF!,"")</f>
        <v>#REF!</v>
      </c>
      <c r="K5" s="172" t="e">
        <f>IF(#REF!-B5&gt;0,#REF!-B5,"")</f>
        <v>#REF!</v>
      </c>
      <c r="L5" s="139">
        <f aca="true" t="shared" si="4" ref="L5:L34">G5*12.7</f>
        <v>0</v>
      </c>
      <c r="M5" s="138">
        <f>IF(E5="Schicht1",'Spätschicht(18-24) 25%'!E347,IF(E5="Schicht2",'Nachtschicht(00-6) 50%'!E347,IF(E5="Schicht1&amp;2",'Spätschicht(18-24) 25%'!E347+'Nachtschicht(00-6) 50%'!E347,"")))</f>
      </c>
    </row>
    <row r="6" spans="1:13" ht="13.5" customHeight="1">
      <c r="A6" s="140">
        <f t="shared" si="2"/>
        <v>42646</v>
      </c>
      <c r="B6" s="141">
        <f t="shared" si="0"/>
        <v>0</v>
      </c>
      <c r="C6" s="146"/>
      <c r="D6" s="146"/>
      <c r="E6" s="143">
        <f>IF(AND('Spätschicht(18-24) 25%'!E348&gt;0,'Nachtschicht(00-6) 50%'!E348&gt;0),"Schicht1&amp;2",IF('Spätschicht(18-24) 25%'!E348&gt;0,"Schicht1",IF('Nachtschicht(00-6) 50%'!E348&gt;0,"Schicht2","")))</f>
      </c>
      <c r="F6" s="207">
        <f>IF(E6="Schicht1",'Spätschicht(18-24) 25%'!D348,IF(E6="Schicht2",'Nachtschicht(00-6) 50%'!D348,IF(E6="Schicht1&amp;2",'Spätschicht(18-24) 25%'!D348+'Spätschicht(18-24) 25%'!D348,"")))</f>
      </c>
      <c r="G6" s="210">
        <f t="shared" si="3"/>
        <v>0</v>
      </c>
      <c r="H6" s="177">
        <f t="shared" si="1"/>
        <v>0</v>
      </c>
      <c r="I6" s="228"/>
      <c r="J6" s="173" t="e">
        <f>IF(#REF!-B6&lt;0,B6-#REF!,"")</f>
        <v>#REF!</v>
      </c>
      <c r="K6" s="172" t="e">
        <f>IF(#REF!-B6&gt;0,#REF!-B6,"")</f>
        <v>#REF!</v>
      </c>
      <c r="L6" s="139">
        <f t="shared" si="4"/>
        <v>0</v>
      </c>
      <c r="M6" s="138">
        <f>IF(E6="Schicht1",'Spätschicht(18-24) 25%'!E348,IF(E6="Schicht2",'Nachtschicht(00-6) 50%'!E348,IF(E6="Schicht1&amp;2",'Spätschicht(18-24) 25%'!E348+'Nachtschicht(00-6) 50%'!E348,"")))</f>
      </c>
    </row>
    <row r="7" spans="1:13" ht="13.5" customHeight="1">
      <c r="A7" s="140">
        <f t="shared" si="2"/>
        <v>42647</v>
      </c>
      <c r="B7" s="141">
        <f t="shared" si="0"/>
        <v>0.3333333333333333</v>
      </c>
      <c r="C7" s="146"/>
      <c r="D7" s="146"/>
      <c r="E7" s="143">
        <f>IF(AND('Spätschicht(18-24) 25%'!E349&gt;0,'Nachtschicht(00-6) 50%'!E349&gt;0),"Schicht1&amp;2",IF('Spätschicht(18-24) 25%'!E349&gt;0,"Schicht1",IF('Nachtschicht(00-6) 50%'!E349&gt;0,"Schicht2","")))</f>
      </c>
      <c r="F7" s="207">
        <f>IF(E7="Schicht1",'Spätschicht(18-24) 25%'!D349,IF(E7="Schicht2",'Nachtschicht(00-6) 50%'!D349,IF(E7="Schicht1&amp;2",'Spätschicht(18-24) 25%'!D349+'Spätschicht(18-24) 25%'!D349,"")))</f>
      </c>
      <c r="G7" s="210">
        <f t="shared" si="3"/>
        <v>0</v>
      </c>
      <c r="H7" s="177">
        <f t="shared" si="1"/>
        <v>0</v>
      </c>
      <c r="I7" s="228"/>
      <c r="J7" s="173" t="e">
        <f>IF(#REF!-B7&lt;0,B7-#REF!,"")</f>
        <v>#REF!</v>
      </c>
      <c r="K7" s="172" t="e">
        <f>IF(#REF!-B7&gt;0,#REF!-B7,"")</f>
        <v>#REF!</v>
      </c>
      <c r="L7" s="139">
        <f t="shared" si="4"/>
        <v>0</v>
      </c>
      <c r="M7" s="138">
        <f>IF(E7="Schicht1",'Spätschicht(18-24) 25%'!E349,IF(E7="Schicht2",'Nachtschicht(00-6) 50%'!E349,IF(E7="Schicht1&amp;2",'Spätschicht(18-24) 25%'!E349+'Nachtschicht(00-6) 50%'!E349,"")))</f>
      </c>
    </row>
    <row r="8" spans="1:13" ht="13.5" customHeight="1">
      <c r="A8" s="140">
        <f t="shared" si="2"/>
        <v>42648</v>
      </c>
      <c r="B8" s="141">
        <f t="shared" si="0"/>
        <v>0.3333333333333333</v>
      </c>
      <c r="C8" s="146"/>
      <c r="D8" s="146"/>
      <c r="E8" s="143">
        <f>IF(AND('Spätschicht(18-24) 25%'!E350&gt;0,'Nachtschicht(00-6) 50%'!E350&gt;0),"Schicht1&amp;2",IF('Spätschicht(18-24) 25%'!E350&gt;0,"Schicht1",IF('Nachtschicht(00-6) 50%'!E350&gt;0,"Schicht2","")))</f>
      </c>
      <c r="F8" s="207">
        <f>IF(E8="Schicht1",'Spätschicht(18-24) 25%'!D350,IF(E8="Schicht2",'Nachtschicht(00-6) 50%'!D350,IF(E8="Schicht1&amp;2",'Spätschicht(18-24) 25%'!D350+'Spätschicht(18-24) 25%'!D350,"")))</f>
      </c>
      <c r="G8" s="210">
        <f t="shared" si="3"/>
        <v>0</v>
      </c>
      <c r="H8" s="177">
        <f t="shared" si="1"/>
        <v>0</v>
      </c>
      <c r="I8" s="228"/>
      <c r="J8" s="173" t="e">
        <f>IF(#REF!-B8&lt;0,B8-#REF!,"")</f>
        <v>#REF!</v>
      </c>
      <c r="K8" s="172" t="e">
        <f>IF(#REF!-B8&gt;0,#REF!-B8,"")</f>
        <v>#REF!</v>
      </c>
      <c r="L8" s="139">
        <f t="shared" si="4"/>
        <v>0</v>
      </c>
      <c r="M8" s="138">
        <f>IF(E8="Schicht1",'Spätschicht(18-24) 25%'!E350,IF(E8="Schicht2",'Nachtschicht(00-6) 50%'!E350,IF(E8="Schicht1&amp;2",'Spätschicht(18-24) 25%'!E350+'Nachtschicht(00-6) 50%'!E350,"")))</f>
      </c>
    </row>
    <row r="9" spans="1:13" ht="13.5" customHeight="1">
      <c r="A9" s="140">
        <f t="shared" si="2"/>
        <v>42649</v>
      </c>
      <c r="B9" s="141">
        <f t="shared" si="0"/>
        <v>0.3333333333333333</v>
      </c>
      <c r="C9" s="146"/>
      <c r="D9" s="146"/>
      <c r="E9" s="143">
        <f>IF(AND('Spätschicht(18-24) 25%'!E351&gt;0,'Nachtschicht(00-6) 50%'!E351&gt;0),"Schicht1&amp;2",IF('Spätschicht(18-24) 25%'!E351&gt;0,"Schicht1",IF('Nachtschicht(00-6) 50%'!E351&gt;0,"Schicht2","")))</f>
      </c>
      <c r="F9" s="207">
        <f>IF(E9="Schicht1",'Spätschicht(18-24) 25%'!D351,IF(E9="Schicht2",'Nachtschicht(00-6) 50%'!D351,IF(E9="Schicht1&amp;2",'Spätschicht(18-24) 25%'!D351+'Spätschicht(18-24) 25%'!D351,"")))</f>
      </c>
      <c r="G9" s="210">
        <f t="shared" si="3"/>
        <v>0</v>
      </c>
      <c r="H9" s="177">
        <f t="shared" si="1"/>
        <v>0</v>
      </c>
      <c r="I9" s="228"/>
      <c r="J9" s="173" t="e">
        <f>IF(#REF!-B9&lt;0,B9-#REF!,"")</f>
        <v>#REF!</v>
      </c>
      <c r="K9" s="172" t="e">
        <f>IF(#REF!-B9&gt;0,#REF!-B9,"")</f>
        <v>#REF!</v>
      </c>
      <c r="L9" s="139">
        <f t="shared" si="4"/>
        <v>0</v>
      </c>
      <c r="M9" s="138">
        <f>IF(E9="Schicht1",'Spätschicht(18-24) 25%'!E351,IF(E9="Schicht2",'Nachtschicht(00-6) 50%'!E351,IF(E9="Schicht1&amp;2",'Spätschicht(18-24) 25%'!E351+'Nachtschicht(00-6) 50%'!E351,"")))</f>
      </c>
    </row>
    <row r="10" spans="1:13" ht="13.5" customHeight="1">
      <c r="A10" s="140">
        <f t="shared" si="2"/>
        <v>42650</v>
      </c>
      <c r="B10" s="141">
        <f t="shared" si="0"/>
        <v>0.3333333333333333</v>
      </c>
      <c r="C10" s="146"/>
      <c r="D10" s="146"/>
      <c r="E10" s="143">
        <f>IF(AND('Spätschicht(18-24) 25%'!E352&gt;0,'Nachtschicht(00-6) 50%'!E352&gt;0),"Schicht1&amp;2",IF('Spätschicht(18-24) 25%'!E352&gt;0,"Schicht1",IF('Nachtschicht(00-6) 50%'!E352&gt;0,"Schicht2","")))</f>
      </c>
      <c r="F10" s="207">
        <f>IF(E10="Schicht1",'Spätschicht(18-24) 25%'!D352,IF(E10="Schicht2",'Nachtschicht(00-6) 50%'!D352,IF(E10="Schicht1&amp;2",'Spätschicht(18-24) 25%'!D352+'Spätschicht(18-24) 25%'!D352,"")))</f>
      </c>
      <c r="G10" s="210">
        <f t="shared" si="3"/>
        <v>0</v>
      </c>
      <c r="H10" s="177">
        <f t="shared" si="1"/>
        <v>0</v>
      </c>
      <c r="I10" s="228"/>
      <c r="J10" s="173" t="e">
        <f>IF(#REF!-B10&lt;0,B10-#REF!,"")</f>
        <v>#REF!</v>
      </c>
      <c r="K10" s="172" t="e">
        <f>IF(#REF!-B10&gt;0,#REF!-B10,"")</f>
        <v>#REF!</v>
      </c>
      <c r="L10" s="139">
        <f t="shared" si="4"/>
        <v>0</v>
      </c>
      <c r="M10" s="138">
        <f>IF(E10="Schicht1",'Spätschicht(18-24) 25%'!E352,IF(E10="Schicht2",'Nachtschicht(00-6) 50%'!E352,IF(E10="Schicht1&amp;2",'Spätschicht(18-24) 25%'!E352+'Nachtschicht(00-6) 50%'!E352,"")))</f>
      </c>
    </row>
    <row r="11" spans="1:13" ht="13.5" customHeight="1">
      <c r="A11" s="140">
        <f t="shared" si="2"/>
        <v>42651</v>
      </c>
      <c r="B11" s="141">
        <f t="shared" si="0"/>
        <v>0.3333333333333333</v>
      </c>
      <c r="C11" s="146"/>
      <c r="D11" s="146"/>
      <c r="E11" s="143">
        <f>IF(AND('Spätschicht(18-24) 25%'!E353&gt;0,'Nachtschicht(00-6) 50%'!E353&gt;0),"Schicht1&amp;2",IF('Spätschicht(18-24) 25%'!E353&gt;0,"Schicht1",IF('Nachtschicht(00-6) 50%'!E353&gt;0,"Schicht2","")))</f>
      </c>
      <c r="F11" s="207">
        <f>IF(E11="Schicht1",'Spätschicht(18-24) 25%'!D353,IF(E11="Schicht2",'Nachtschicht(00-6) 50%'!D353,IF(E11="Schicht1&amp;2",'Spätschicht(18-24) 25%'!D353+'Spätschicht(18-24) 25%'!D353,"")))</f>
      </c>
      <c r="G11" s="210">
        <f t="shared" si="3"/>
        <v>0</v>
      </c>
      <c r="H11" s="177">
        <f t="shared" si="1"/>
        <v>0</v>
      </c>
      <c r="I11" s="228"/>
      <c r="J11" s="173" t="e">
        <f>IF(#REF!-B11&lt;0,B11-#REF!,"")</f>
        <v>#REF!</v>
      </c>
      <c r="K11" s="172" t="e">
        <f>IF(#REF!-B11&gt;0,#REF!-B11,"")</f>
        <v>#REF!</v>
      </c>
      <c r="L11" s="139">
        <f t="shared" si="4"/>
        <v>0</v>
      </c>
      <c r="M11" s="138">
        <f>IF(E11="Schicht1",'Spätschicht(18-24) 25%'!E353,IF(E11="Schicht2",'Nachtschicht(00-6) 50%'!E353,IF(E11="Schicht1&amp;2",'Spätschicht(18-24) 25%'!E353+'Nachtschicht(00-6) 50%'!E353,"")))</f>
      </c>
    </row>
    <row r="12" spans="1:13" ht="13.5" customHeight="1">
      <c r="A12" s="140">
        <f t="shared" si="2"/>
        <v>42652</v>
      </c>
      <c r="B12" s="141">
        <f t="shared" si="0"/>
        <v>0.3333333333333333</v>
      </c>
      <c r="C12" s="146"/>
      <c r="D12" s="146"/>
      <c r="E12" s="143">
        <f>IF(AND('Spätschicht(18-24) 25%'!E354&gt;0,'Nachtschicht(00-6) 50%'!E354&gt;0),"Schicht1&amp;2",IF('Spätschicht(18-24) 25%'!E354&gt;0,"Schicht1",IF('Nachtschicht(00-6) 50%'!E354&gt;0,"Schicht2","")))</f>
      </c>
      <c r="F12" s="207">
        <f>IF(E12="Schicht1",'Spätschicht(18-24) 25%'!D354,IF(E12="Schicht2",'Nachtschicht(00-6) 50%'!D354,IF(E12="Schicht1&amp;2",'Spätschicht(18-24) 25%'!D354+'Spätschicht(18-24) 25%'!D354,"")))</f>
      </c>
      <c r="G12" s="210">
        <f t="shared" si="3"/>
        <v>0</v>
      </c>
      <c r="H12" s="177">
        <f t="shared" si="1"/>
        <v>0</v>
      </c>
      <c r="I12" s="228"/>
      <c r="J12" s="173" t="e">
        <f>IF(#REF!-B12&lt;0,B12-#REF!,"")</f>
        <v>#REF!</v>
      </c>
      <c r="K12" s="172" t="e">
        <f>IF(#REF!-B12&gt;0,#REF!-B12,"")</f>
        <v>#REF!</v>
      </c>
      <c r="L12" s="139">
        <f t="shared" si="4"/>
        <v>0</v>
      </c>
      <c r="M12" s="138">
        <f>IF(E12="Schicht1",'Spätschicht(18-24) 25%'!E354,IF(E12="Schicht2",'Nachtschicht(00-6) 50%'!E354,IF(E12="Schicht1&amp;2",'Spätschicht(18-24) 25%'!E354+'Nachtschicht(00-6) 50%'!E354,"")))</f>
      </c>
    </row>
    <row r="13" spans="1:13" ht="13.5" customHeight="1">
      <c r="A13" s="140">
        <f t="shared" si="2"/>
        <v>42653</v>
      </c>
      <c r="B13" s="141">
        <f t="shared" si="0"/>
        <v>0.3333333333333333</v>
      </c>
      <c r="C13" s="146"/>
      <c r="D13" s="146"/>
      <c r="E13" s="143">
        <f>IF(AND('Spätschicht(18-24) 25%'!E355&gt;0,'Nachtschicht(00-6) 50%'!E355&gt;0),"Schicht1&amp;2",IF('Spätschicht(18-24) 25%'!E355&gt;0,"Schicht1",IF('Nachtschicht(00-6) 50%'!E355&gt;0,"Schicht2","")))</f>
      </c>
      <c r="F13" s="207">
        <f>IF(E13="Schicht1",'Spätschicht(18-24) 25%'!D355,IF(E13="Schicht2",'Nachtschicht(00-6) 50%'!D355,IF(E13="Schicht1&amp;2",'Spätschicht(18-24) 25%'!D355+'Spätschicht(18-24) 25%'!D355,"")))</f>
      </c>
      <c r="G13" s="210">
        <f t="shared" si="3"/>
        <v>0</v>
      </c>
      <c r="H13" s="177">
        <f t="shared" si="1"/>
        <v>0</v>
      </c>
      <c r="I13" s="228"/>
      <c r="J13" s="173" t="e">
        <f>IF(#REF!-B13&lt;0,B13-#REF!,"")</f>
        <v>#REF!</v>
      </c>
      <c r="K13" s="172" t="e">
        <f>IF(#REF!-B13&gt;0,#REF!-B13,"")</f>
        <v>#REF!</v>
      </c>
      <c r="L13" s="139">
        <f t="shared" si="4"/>
        <v>0</v>
      </c>
      <c r="M13" s="138">
        <f>IF(E13="Schicht1",'Spätschicht(18-24) 25%'!E355,IF(E13="Schicht2",'Nachtschicht(00-6) 50%'!E355,IF(E13="Schicht1&amp;2",'Spätschicht(18-24) 25%'!E355+'Nachtschicht(00-6) 50%'!E355,"")))</f>
      </c>
    </row>
    <row r="14" spans="1:13" ht="13.5" customHeight="1">
      <c r="A14" s="140">
        <f t="shared" si="2"/>
        <v>42654</v>
      </c>
      <c r="B14" s="141">
        <f t="shared" si="0"/>
        <v>0.3333333333333333</v>
      </c>
      <c r="C14" s="146"/>
      <c r="D14" s="146"/>
      <c r="E14" s="143">
        <f>IF(AND('Spätschicht(18-24) 25%'!E356&gt;0,'Nachtschicht(00-6) 50%'!E356&gt;0),"Schicht1&amp;2",IF('Spätschicht(18-24) 25%'!E356&gt;0,"Schicht1",IF('Nachtschicht(00-6) 50%'!E356&gt;0,"Schicht2","")))</f>
      </c>
      <c r="F14" s="207">
        <f>IF(E14="Schicht1",'Spätschicht(18-24) 25%'!D356,IF(E14="Schicht2",'Nachtschicht(00-6) 50%'!D356,IF(E14="Schicht1&amp;2",'Spätschicht(18-24) 25%'!D356+'Spätschicht(18-24) 25%'!D356,"")))</f>
      </c>
      <c r="G14" s="210">
        <f t="shared" si="3"/>
        <v>0</v>
      </c>
      <c r="H14" s="177">
        <f t="shared" si="1"/>
        <v>0</v>
      </c>
      <c r="I14" s="228"/>
      <c r="J14" s="173" t="e">
        <f>IF(#REF!-B14&lt;0,B14-#REF!,"")</f>
        <v>#REF!</v>
      </c>
      <c r="K14" s="172" t="e">
        <f>IF(#REF!-B14&gt;0,#REF!-B14,"")</f>
        <v>#REF!</v>
      </c>
      <c r="L14" s="139">
        <f t="shared" si="4"/>
        <v>0</v>
      </c>
      <c r="M14" s="138">
        <f>IF(E14="Schicht1",'Spätschicht(18-24) 25%'!E356,IF(E14="Schicht2",'Nachtschicht(00-6) 50%'!E356,IF(E14="Schicht1&amp;2",'Spätschicht(18-24) 25%'!E356+'Nachtschicht(00-6) 50%'!E356,"")))</f>
      </c>
    </row>
    <row r="15" spans="1:13" ht="13.5" customHeight="1">
      <c r="A15" s="140">
        <f t="shared" si="2"/>
        <v>42655</v>
      </c>
      <c r="B15" s="141">
        <f t="shared" si="0"/>
        <v>0.3333333333333333</v>
      </c>
      <c r="C15" s="146"/>
      <c r="D15" s="146"/>
      <c r="E15" s="143">
        <f>IF(AND('Spätschicht(18-24) 25%'!E357&gt;0,'Nachtschicht(00-6) 50%'!E357&gt;0),"Schicht1&amp;2",IF('Spätschicht(18-24) 25%'!E357&gt;0,"Schicht1",IF('Nachtschicht(00-6) 50%'!E357&gt;0,"Schicht2","")))</f>
      </c>
      <c r="F15" s="207">
        <f>IF(E15="Schicht1",'Spätschicht(18-24) 25%'!D357,IF(E15="Schicht2",'Nachtschicht(00-6) 50%'!D357,IF(E15="Schicht1&amp;2",'Spätschicht(18-24) 25%'!D357+'Spätschicht(18-24) 25%'!D357,"")))</f>
      </c>
      <c r="G15" s="210">
        <f t="shared" si="3"/>
        <v>0</v>
      </c>
      <c r="H15" s="177">
        <f t="shared" si="1"/>
        <v>0</v>
      </c>
      <c r="I15" s="228"/>
      <c r="J15" s="173" t="e">
        <f>IF(#REF!-B15&lt;0,B15-#REF!,"")</f>
        <v>#REF!</v>
      </c>
      <c r="K15" s="172" t="e">
        <f>IF(#REF!-B15&gt;0,#REF!-B15,"")</f>
        <v>#REF!</v>
      </c>
      <c r="L15" s="139">
        <f t="shared" si="4"/>
        <v>0</v>
      </c>
      <c r="M15" s="138">
        <f>IF(E15="Schicht1",'Spätschicht(18-24) 25%'!E357,IF(E15="Schicht2",'Nachtschicht(00-6) 50%'!E357,IF(E15="Schicht1&amp;2",'Spätschicht(18-24) 25%'!E357+'Nachtschicht(00-6) 50%'!E357,"")))</f>
      </c>
    </row>
    <row r="16" spans="1:13" ht="13.5" customHeight="1">
      <c r="A16" s="140">
        <f t="shared" si="2"/>
        <v>42656</v>
      </c>
      <c r="B16" s="141">
        <f t="shared" si="0"/>
        <v>0.3333333333333333</v>
      </c>
      <c r="C16" s="146"/>
      <c r="D16" s="146"/>
      <c r="E16" s="143">
        <f>IF(AND('Spätschicht(18-24) 25%'!E358&gt;0,'Nachtschicht(00-6) 50%'!E358&gt;0),"Schicht1&amp;2",IF('Spätschicht(18-24) 25%'!E358&gt;0,"Schicht1",IF('Nachtschicht(00-6) 50%'!E358&gt;0,"Schicht2","")))</f>
      </c>
      <c r="F16" s="207">
        <f>IF(E16="Schicht1",'Spätschicht(18-24) 25%'!D358,IF(E16="Schicht2",'Nachtschicht(00-6) 50%'!D358,IF(E16="Schicht1&amp;2",'Spätschicht(18-24) 25%'!D358+'Spätschicht(18-24) 25%'!D358,"")))</f>
      </c>
      <c r="G16" s="210">
        <f t="shared" si="3"/>
        <v>0</v>
      </c>
      <c r="H16" s="177">
        <f t="shared" si="1"/>
        <v>0</v>
      </c>
      <c r="I16" s="228"/>
      <c r="J16" s="173" t="e">
        <f>IF(#REF!-B16&lt;0,B16-#REF!,"")</f>
        <v>#REF!</v>
      </c>
      <c r="K16" s="172" t="e">
        <f>IF(#REF!-B16&gt;0,#REF!-B16,"")</f>
        <v>#REF!</v>
      </c>
      <c r="L16" s="139">
        <f t="shared" si="4"/>
        <v>0</v>
      </c>
      <c r="M16" s="138">
        <f>IF(E16="Schicht1",'Spätschicht(18-24) 25%'!E358,IF(E16="Schicht2",'Nachtschicht(00-6) 50%'!E358,IF(E16="Schicht1&amp;2",'Spätschicht(18-24) 25%'!E358+'Nachtschicht(00-6) 50%'!E358,"")))</f>
      </c>
    </row>
    <row r="17" spans="1:13" ht="13.5" customHeight="1">
      <c r="A17" s="140">
        <f t="shared" si="2"/>
        <v>42657</v>
      </c>
      <c r="B17" s="141">
        <f t="shared" si="0"/>
        <v>0.3333333333333333</v>
      </c>
      <c r="C17" s="146"/>
      <c r="D17" s="146"/>
      <c r="E17" s="143">
        <f>IF(AND('Spätschicht(18-24) 25%'!E359&gt;0,'Nachtschicht(00-6) 50%'!E359&gt;0),"Schicht1&amp;2",IF('Spätschicht(18-24) 25%'!E359&gt;0,"Schicht1",IF('Nachtschicht(00-6) 50%'!E359&gt;0,"Schicht2","")))</f>
      </c>
      <c r="F17" s="207">
        <f>IF(E17="Schicht1",'Spätschicht(18-24) 25%'!D359,IF(E17="Schicht2",'Nachtschicht(00-6) 50%'!D359,IF(E17="Schicht1&amp;2",'Spätschicht(18-24) 25%'!D359+'Spätschicht(18-24) 25%'!D359,"")))</f>
      </c>
      <c r="G17" s="210">
        <f t="shared" si="3"/>
        <v>0</v>
      </c>
      <c r="H17" s="177">
        <f t="shared" si="1"/>
        <v>0</v>
      </c>
      <c r="I17" s="228"/>
      <c r="J17" s="173" t="e">
        <f>IF(#REF!-B17&lt;0,B17-#REF!,"")</f>
        <v>#REF!</v>
      </c>
      <c r="K17" s="172" t="e">
        <f>IF(#REF!-B17&gt;0,#REF!-B17,"")</f>
        <v>#REF!</v>
      </c>
      <c r="L17" s="139">
        <f t="shared" si="4"/>
        <v>0</v>
      </c>
      <c r="M17" s="138">
        <f>IF(E17="Schicht1",'Spätschicht(18-24) 25%'!E359,IF(E17="Schicht2",'Nachtschicht(00-6) 50%'!E359,IF(E17="Schicht1&amp;2",'Spätschicht(18-24) 25%'!E359+'Nachtschicht(00-6) 50%'!E359,"")))</f>
      </c>
    </row>
    <row r="18" spans="1:13" ht="13.5" customHeight="1">
      <c r="A18" s="140">
        <f t="shared" si="2"/>
        <v>42658</v>
      </c>
      <c r="B18" s="141">
        <f t="shared" si="0"/>
        <v>0.3333333333333333</v>
      </c>
      <c r="C18" s="146"/>
      <c r="D18" s="146"/>
      <c r="E18" s="143">
        <f>IF(AND('Spätschicht(18-24) 25%'!E360&gt;0,'Nachtschicht(00-6) 50%'!E360&gt;0),"Schicht1&amp;2",IF('Spätschicht(18-24) 25%'!E360&gt;0,"Schicht1",IF('Nachtschicht(00-6) 50%'!E360&gt;0,"Schicht2","")))</f>
      </c>
      <c r="F18" s="207">
        <f>IF(E18="Schicht1",'Spätschicht(18-24) 25%'!D360,IF(E18="Schicht2",'Nachtschicht(00-6) 50%'!D360,IF(E18="Schicht1&amp;2",'Spätschicht(18-24) 25%'!D360+'Spätschicht(18-24) 25%'!D360,"")))</f>
      </c>
      <c r="G18" s="210">
        <f t="shared" si="3"/>
        <v>0</v>
      </c>
      <c r="H18" s="177">
        <f t="shared" si="1"/>
        <v>0</v>
      </c>
      <c r="I18" s="228"/>
      <c r="J18" s="173" t="e">
        <f>IF(#REF!-B18&lt;0,B18-#REF!,"")</f>
        <v>#REF!</v>
      </c>
      <c r="K18" s="172" t="e">
        <f>IF(#REF!-B18&gt;0,#REF!-B18,"")</f>
        <v>#REF!</v>
      </c>
      <c r="L18" s="139">
        <f t="shared" si="4"/>
        <v>0</v>
      </c>
      <c r="M18" s="138">
        <f>IF(E18="Schicht1",'Spätschicht(18-24) 25%'!E360,IF(E18="Schicht2",'Nachtschicht(00-6) 50%'!E360,IF(E18="Schicht1&amp;2",'Spätschicht(18-24) 25%'!E360+'Nachtschicht(00-6) 50%'!E360,"")))</f>
      </c>
    </row>
    <row r="19" spans="1:13" ht="13.5" customHeight="1">
      <c r="A19" s="140">
        <f t="shared" si="2"/>
        <v>42659</v>
      </c>
      <c r="B19" s="141">
        <f t="shared" si="0"/>
        <v>0.3333333333333333</v>
      </c>
      <c r="C19" s="146"/>
      <c r="D19" s="146"/>
      <c r="E19" s="143">
        <f>IF(AND('Spätschicht(18-24) 25%'!E361&gt;0,'Nachtschicht(00-6) 50%'!E361&gt;0),"Schicht1&amp;2",IF('Spätschicht(18-24) 25%'!E361&gt;0,"Schicht1",IF('Nachtschicht(00-6) 50%'!E361&gt;0,"Schicht2","")))</f>
      </c>
      <c r="F19" s="207">
        <f>IF(E19="Schicht1",'Spätschicht(18-24) 25%'!D361,IF(E19="Schicht2",'Nachtschicht(00-6) 50%'!D361,IF(E19="Schicht1&amp;2",'Spätschicht(18-24) 25%'!D361+'Spätschicht(18-24) 25%'!D361,"")))</f>
      </c>
      <c r="G19" s="210">
        <f t="shared" si="3"/>
        <v>0</v>
      </c>
      <c r="H19" s="177">
        <f t="shared" si="1"/>
        <v>0</v>
      </c>
      <c r="I19" s="228"/>
      <c r="J19" s="173" t="e">
        <f>IF(#REF!-B19&lt;0,B19-#REF!,"")</f>
        <v>#REF!</v>
      </c>
      <c r="K19" s="172" t="e">
        <f>IF(#REF!-B19&gt;0,#REF!-B19,"")</f>
        <v>#REF!</v>
      </c>
      <c r="L19" s="139">
        <f t="shared" si="4"/>
        <v>0</v>
      </c>
      <c r="M19" s="138">
        <f>IF(E19="Schicht1",'Spätschicht(18-24) 25%'!E361,IF(E19="Schicht2",'Nachtschicht(00-6) 50%'!E361,IF(E19="Schicht1&amp;2",'Spätschicht(18-24) 25%'!E361+'Nachtschicht(00-6) 50%'!E361,"")))</f>
      </c>
    </row>
    <row r="20" spans="1:13" ht="13.5" customHeight="1">
      <c r="A20" s="140">
        <f t="shared" si="2"/>
        <v>42660</v>
      </c>
      <c r="B20" s="141">
        <f t="shared" si="0"/>
        <v>0.3333333333333333</v>
      </c>
      <c r="C20" s="146"/>
      <c r="D20" s="146"/>
      <c r="E20" s="143">
        <f>IF(AND('Spätschicht(18-24) 25%'!E362&gt;0,'Nachtschicht(00-6) 50%'!E362&gt;0),"Schicht1&amp;2",IF('Spätschicht(18-24) 25%'!E362&gt;0,"Schicht1",IF('Nachtschicht(00-6) 50%'!E362&gt;0,"Schicht2","")))</f>
      </c>
      <c r="F20" s="207">
        <f>IF(E20="Schicht1",'Spätschicht(18-24) 25%'!D362,IF(E20="Schicht2",'Nachtschicht(00-6) 50%'!D362,IF(E20="Schicht1&amp;2",'Spätschicht(18-24) 25%'!D362+'Spätschicht(18-24) 25%'!D362,"")))</f>
      </c>
      <c r="G20" s="210">
        <f t="shared" si="3"/>
        <v>0</v>
      </c>
      <c r="H20" s="177">
        <f t="shared" si="1"/>
        <v>0</v>
      </c>
      <c r="I20" s="228"/>
      <c r="J20" s="173" t="e">
        <f>IF(#REF!-B20&lt;0,B20-#REF!,"")</f>
        <v>#REF!</v>
      </c>
      <c r="K20" s="172" t="e">
        <f>IF(#REF!-B20&gt;0,#REF!-B20,"")</f>
        <v>#REF!</v>
      </c>
      <c r="L20" s="139">
        <f t="shared" si="4"/>
        <v>0</v>
      </c>
      <c r="M20" s="138">
        <f>IF(E20="Schicht1",'Spätschicht(18-24) 25%'!E362,IF(E20="Schicht2",'Nachtschicht(00-6) 50%'!E362,IF(E20="Schicht1&amp;2",'Spätschicht(18-24) 25%'!E362+'Nachtschicht(00-6) 50%'!E362,"")))</f>
      </c>
    </row>
    <row r="21" spans="1:13" ht="13.5" customHeight="1">
      <c r="A21" s="140">
        <f t="shared" si="2"/>
        <v>42661</v>
      </c>
      <c r="B21" s="141">
        <f t="shared" si="0"/>
        <v>0.3333333333333333</v>
      </c>
      <c r="C21" s="146"/>
      <c r="D21" s="146"/>
      <c r="E21" s="143">
        <f>IF(AND('Spätschicht(18-24) 25%'!E363&gt;0,'Nachtschicht(00-6) 50%'!E363&gt;0),"Schicht1&amp;2",IF('Spätschicht(18-24) 25%'!E363&gt;0,"Schicht1",IF('Nachtschicht(00-6) 50%'!E363&gt;0,"Schicht2","")))</f>
      </c>
      <c r="F21" s="207">
        <f>IF(E21="Schicht1",'Spätschicht(18-24) 25%'!D363,IF(E21="Schicht2",'Nachtschicht(00-6) 50%'!D363,IF(E21="Schicht1&amp;2",'Spätschicht(18-24) 25%'!D363+'Spätschicht(18-24) 25%'!D363,"")))</f>
      </c>
      <c r="G21" s="210">
        <f t="shared" si="3"/>
        <v>0</v>
      </c>
      <c r="H21" s="177">
        <f t="shared" si="1"/>
        <v>0</v>
      </c>
      <c r="I21" s="228"/>
      <c r="J21" s="173" t="e">
        <f>IF(#REF!-B21&lt;0,B21-#REF!,"")</f>
        <v>#REF!</v>
      </c>
      <c r="K21" s="172" t="e">
        <f>IF(#REF!-B21&gt;0,#REF!-B21,"")</f>
        <v>#REF!</v>
      </c>
      <c r="L21" s="139">
        <f t="shared" si="4"/>
        <v>0</v>
      </c>
      <c r="M21" s="138">
        <f>IF(E21="Schicht1",'Spätschicht(18-24) 25%'!E363,IF(E21="Schicht2",'Nachtschicht(00-6) 50%'!E363,IF(E21="Schicht1&amp;2",'Spätschicht(18-24) 25%'!E363+'Nachtschicht(00-6) 50%'!E363,"")))</f>
      </c>
    </row>
    <row r="22" spans="1:13" ht="13.5" customHeight="1">
      <c r="A22" s="140">
        <f t="shared" si="2"/>
        <v>42662</v>
      </c>
      <c r="B22" s="141">
        <f t="shared" si="0"/>
        <v>0.3333333333333333</v>
      </c>
      <c r="C22" s="146"/>
      <c r="D22" s="146"/>
      <c r="E22" s="143">
        <f>IF(AND('Spätschicht(18-24) 25%'!E364&gt;0,'Nachtschicht(00-6) 50%'!E364&gt;0),"Schicht1&amp;2",IF('Spätschicht(18-24) 25%'!E364&gt;0,"Schicht1",IF('Nachtschicht(00-6) 50%'!E364&gt;0,"Schicht2","")))</f>
      </c>
      <c r="F22" s="207">
        <f>IF(E22="Schicht1",'Spätschicht(18-24) 25%'!D364,IF(E22="Schicht2",'Nachtschicht(00-6) 50%'!D364,IF(E22="Schicht1&amp;2",'Spätschicht(18-24) 25%'!D364+'Spätschicht(18-24) 25%'!D364,"")))</f>
      </c>
      <c r="G22" s="210">
        <f t="shared" si="3"/>
        <v>0</v>
      </c>
      <c r="H22" s="177">
        <f t="shared" si="1"/>
        <v>0</v>
      </c>
      <c r="I22" s="228"/>
      <c r="J22" s="173" t="e">
        <f>IF(#REF!-B22&lt;0,B22-#REF!,"")</f>
        <v>#REF!</v>
      </c>
      <c r="K22" s="172" t="e">
        <f>IF(#REF!-B22&gt;0,#REF!-B22,"")</f>
        <v>#REF!</v>
      </c>
      <c r="L22" s="139">
        <f t="shared" si="4"/>
        <v>0</v>
      </c>
      <c r="M22" s="138">
        <f>IF(E22="Schicht1",'Spätschicht(18-24) 25%'!E364,IF(E22="Schicht2",'Nachtschicht(00-6) 50%'!E364,IF(E22="Schicht1&amp;2",'Spätschicht(18-24) 25%'!E364+'Nachtschicht(00-6) 50%'!E364,"")))</f>
      </c>
    </row>
    <row r="23" spans="1:13" ht="13.5" customHeight="1">
      <c r="A23" s="140">
        <f t="shared" si="2"/>
        <v>42663</v>
      </c>
      <c r="B23" s="141">
        <f t="shared" si="0"/>
        <v>0.3333333333333333</v>
      </c>
      <c r="C23" s="146"/>
      <c r="D23" s="146"/>
      <c r="E23" s="143">
        <f>IF(AND('Spätschicht(18-24) 25%'!E365&gt;0,'Nachtschicht(00-6) 50%'!E365&gt;0),"Schicht1&amp;2",IF('Spätschicht(18-24) 25%'!E365&gt;0,"Schicht1",IF('Nachtschicht(00-6) 50%'!E365&gt;0,"Schicht2","")))</f>
      </c>
      <c r="F23" s="207">
        <f>IF(E23="Schicht1",'Spätschicht(18-24) 25%'!D365,IF(E23="Schicht2",'Nachtschicht(00-6) 50%'!D365,IF(E23="Schicht1&amp;2",'Spätschicht(18-24) 25%'!D365+'Spätschicht(18-24) 25%'!D365,"")))</f>
      </c>
      <c r="G23" s="210">
        <f t="shared" si="3"/>
        <v>0</v>
      </c>
      <c r="H23" s="177">
        <f t="shared" si="1"/>
        <v>0</v>
      </c>
      <c r="I23" s="228"/>
      <c r="J23" s="173" t="e">
        <f>IF(#REF!-B23&lt;0,B23-#REF!,"")</f>
        <v>#REF!</v>
      </c>
      <c r="K23" s="172" t="e">
        <f>IF(#REF!-B23&gt;0,#REF!-B23,"")</f>
        <v>#REF!</v>
      </c>
      <c r="L23" s="139">
        <f t="shared" si="4"/>
        <v>0</v>
      </c>
      <c r="M23" s="138">
        <f>IF(E23="Schicht1",'Spätschicht(18-24) 25%'!E365,IF(E23="Schicht2",'Nachtschicht(00-6) 50%'!E365,IF(E23="Schicht1&amp;2",'Spätschicht(18-24) 25%'!E365+'Nachtschicht(00-6) 50%'!E365,"")))</f>
      </c>
    </row>
    <row r="24" spans="1:13" ht="13.5" customHeight="1">
      <c r="A24" s="140">
        <f t="shared" si="2"/>
        <v>42664</v>
      </c>
      <c r="B24" s="141">
        <f t="shared" si="0"/>
        <v>0.3333333333333333</v>
      </c>
      <c r="C24" s="146"/>
      <c r="D24" s="146"/>
      <c r="E24" s="143">
        <f>IF(AND('Spätschicht(18-24) 25%'!E366&gt;0,'Nachtschicht(00-6) 50%'!E366&gt;0),"Schicht1&amp;2",IF('Spätschicht(18-24) 25%'!E366&gt;0,"Schicht1",IF('Nachtschicht(00-6) 50%'!E366&gt;0,"Schicht2","")))</f>
      </c>
      <c r="F24" s="207">
        <f>IF(E24="Schicht1",'Spätschicht(18-24) 25%'!D366,IF(E24="Schicht2",'Nachtschicht(00-6) 50%'!D366,IF(E24="Schicht1&amp;2",'Spätschicht(18-24) 25%'!D366+'Spätschicht(18-24) 25%'!D366,"")))</f>
      </c>
      <c r="G24" s="210">
        <f t="shared" si="3"/>
        <v>0</v>
      </c>
      <c r="H24" s="177">
        <f t="shared" si="1"/>
        <v>0</v>
      </c>
      <c r="I24" s="228"/>
      <c r="J24" s="173" t="e">
        <f>IF(#REF!-B24&lt;0,B24-#REF!,"")</f>
        <v>#REF!</v>
      </c>
      <c r="K24" s="172" t="e">
        <f>IF(#REF!-B24&gt;0,#REF!-B24,"")</f>
        <v>#REF!</v>
      </c>
      <c r="L24" s="139">
        <f t="shared" si="4"/>
        <v>0</v>
      </c>
      <c r="M24" s="138">
        <f>IF(E24="Schicht1",'Spätschicht(18-24) 25%'!E366,IF(E24="Schicht2",'Nachtschicht(00-6) 50%'!E366,IF(E24="Schicht1&amp;2",'Spätschicht(18-24) 25%'!E366+'Nachtschicht(00-6) 50%'!E366,"")))</f>
      </c>
    </row>
    <row r="25" spans="1:13" ht="13.5" customHeight="1">
      <c r="A25" s="140">
        <f t="shared" si="2"/>
        <v>42665</v>
      </c>
      <c r="B25" s="141">
        <f t="shared" si="0"/>
        <v>0.3333333333333333</v>
      </c>
      <c r="C25" s="146"/>
      <c r="D25" s="146"/>
      <c r="E25" s="143">
        <f>IF(AND('Spätschicht(18-24) 25%'!E367&gt;0,'Nachtschicht(00-6) 50%'!E367&gt;0),"Schicht1&amp;2",IF('Spätschicht(18-24) 25%'!E367&gt;0,"Schicht1",IF('Nachtschicht(00-6) 50%'!E367&gt;0,"Schicht2","")))</f>
      </c>
      <c r="F25" s="207">
        <f>IF(E25="Schicht1",'Spätschicht(18-24) 25%'!D367,IF(E25="Schicht2",'Nachtschicht(00-6) 50%'!D367,IF(E25="Schicht1&amp;2",'Spätschicht(18-24) 25%'!D367+'Spätschicht(18-24) 25%'!D367,"")))</f>
      </c>
      <c r="G25" s="210">
        <f t="shared" si="3"/>
        <v>0</v>
      </c>
      <c r="H25" s="177">
        <f t="shared" si="1"/>
        <v>0</v>
      </c>
      <c r="I25" s="228"/>
      <c r="J25" s="173" t="e">
        <f>IF(#REF!-B25&lt;0,B25-#REF!,"")</f>
        <v>#REF!</v>
      </c>
      <c r="K25" s="172" t="e">
        <f>IF(#REF!-B25&gt;0,#REF!-B25,"")</f>
        <v>#REF!</v>
      </c>
      <c r="L25" s="139">
        <f t="shared" si="4"/>
        <v>0</v>
      </c>
      <c r="M25" s="138">
        <f>IF(E25="Schicht1",'Spätschicht(18-24) 25%'!E367,IF(E25="Schicht2",'Nachtschicht(00-6) 50%'!E367,IF(E25="Schicht1&amp;2",'Spätschicht(18-24) 25%'!E367+'Nachtschicht(00-6) 50%'!E367,"")))</f>
      </c>
    </row>
    <row r="26" spans="1:13" ht="13.5" customHeight="1">
      <c r="A26" s="140">
        <f t="shared" si="2"/>
        <v>42666</v>
      </c>
      <c r="B26" s="141">
        <f t="shared" si="0"/>
        <v>0.3333333333333333</v>
      </c>
      <c r="C26" s="146"/>
      <c r="D26" s="146"/>
      <c r="E26" s="143">
        <f>IF(AND('Spätschicht(18-24) 25%'!E368&gt;0,'Nachtschicht(00-6) 50%'!E368&gt;0),"Schicht1&amp;2",IF('Spätschicht(18-24) 25%'!E368&gt;0,"Schicht1",IF('Nachtschicht(00-6) 50%'!E368&gt;0,"Schicht2","")))</f>
      </c>
      <c r="F26" s="207">
        <f>IF(E26="Schicht1",'Spätschicht(18-24) 25%'!D368,IF(E26="Schicht2",'Nachtschicht(00-6) 50%'!D368,IF(E26="Schicht1&amp;2",'Spätschicht(18-24) 25%'!D368+'Spätschicht(18-24) 25%'!D368,"")))</f>
      </c>
      <c r="G26" s="210">
        <f t="shared" si="3"/>
        <v>0</v>
      </c>
      <c r="H26" s="177">
        <f t="shared" si="1"/>
        <v>0</v>
      </c>
      <c r="I26" s="228"/>
      <c r="J26" s="173" t="e">
        <f>IF(#REF!-B26&lt;0,B26-#REF!,"")</f>
        <v>#REF!</v>
      </c>
      <c r="K26" s="172" t="e">
        <f>IF(#REF!-B26&gt;0,#REF!-B26,"")</f>
        <v>#REF!</v>
      </c>
      <c r="L26" s="139">
        <f t="shared" si="4"/>
        <v>0</v>
      </c>
      <c r="M26" s="138">
        <f>IF(E26="Schicht1",'Spätschicht(18-24) 25%'!E368,IF(E26="Schicht2",'Nachtschicht(00-6) 50%'!E368,IF(E26="Schicht1&amp;2",'Spätschicht(18-24) 25%'!E368+'Nachtschicht(00-6) 50%'!E368,"")))</f>
      </c>
    </row>
    <row r="27" spans="1:13" ht="13.5" customHeight="1">
      <c r="A27" s="140">
        <f t="shared" si="2"/>
        <v>42667</v>
      </c>
      <c r="B27" s="141">
        <f t="shared" si="0"/>
        <v>0.3333333333333333</v>
      </c>
      <c r="C27" s="146"/>
      <c r="D27" s="146"/>
      <c r="E27" s="143">
        <f>IF(AND('Spätschicht(18-24) 25%'!E369&gt;0,'Nachtschicht(00-6) 50%'!E369&gt;0),"Schicht1&amp;2",IF('Spätschicht(18-24) 25%'!E369&gt;0,"Schicht1",IF('Nachtschicht(00-6) 50%'!E369&gt;0,"Schicht2","")))</f>
      </c>
      <c r="F27" s="207">
        <f>IF(E27="Schicht1",'Spätschicht(18-24) 25%'!D369,IF(E27="Schicht2",'Nachtschicht(00-6) 50%'!D369,IF(E27="Schicht1&amp;2",'Spätschicht(18-24) 25%'!D369+'Spätschicht(18-24) 25%'!D369,"")))</f>
      </c>
      <c r="G27" s="210">
        <f t="shared" si="3"/>
        <v>0</v>
      </c>
      <c r="H27" s="177">
        <f t="shared" si="1"/>
        <v>0</v>
      </c>
      <c r="I27" s="228"/>
      <c r="J27" s="173" t="e">
        <f>IF(#REF!-B27&lt;0,B27-#REF!,"")</f>
        <v>#REF!</v>
      </c>
      <c r="K27" s="172" t="e">
        <f>IF(#REF!-B27&gt;0,#REF!-B27,"")</f>
        <v>#REF!</v>
      </c>
      <c r="L27" s="139">
        <f t="shared" si="4"/>
        <v>0</v>
      </c>
      <c r="M27" s="138">
        <f>IF(E27="Schicht1",'Spätschicht(18-24) 25%'!E369,IF(E27="Schicht2",'Nachtschicht(00-6) 50%'!E369,IF(E27="Schicht1&amp;2",'Spätschicht(18-24) 25%'!E369+'Nachtschicht(00-6) 50%'!E369,"")))</f>
      </c>
    </row>
    <row r="28" spans="1:13" ht="13.5" customHeight="1">
      <c r="A28" s="140">
        <f t="shared" si="2"/>
        <v>42668</v>
      </c>
      <c r="B28" s="141">
        <f t="shared" si="0"/>
        <v>0.3333333333333333</v>
      </c>
      <c r="C28" s="146"/>
      <c r="D28" s="146"/>
      <c r="E28" s="143">
        <f>IF(AND('Spätschicht(18-24) 25%'!E370&gt;0,'Nachtschicht(00-6) 50%'!E370&gt;0),"Schicht1&amp;2",IF('Spätschicht(18-24) 25%'!E370&gt;0,"Schicht1",IF('Nachtschicht(00-6) 50%'!E370&gt;0,"Schicht2","")))</f>
      </c>
      <c r="F28" s="207">
        <f>IF(E28="Schicht1",'Spätschicht(18-24) 25%'!D370,IF(E28="Schicht2",'Nachtschicht(00-6) 50%'!D370,IF(E28="Schicht1&amp;2",'Spätschicht(18-24) 25%'!D370+'Spätschicht(18-24) 25%'!D370,"")))</f>
      </c>
      <c r="G28" s="210">
        <f t="shared" si="3"/>
        <v>0</v>
      </c>
      <c r="H28" s="177">
        <f t="shared" si="1"/>
        <v>0</v>
      </c>
      <c r="I28" s="228"/>
      <c r="J28" s="173" t="e">
        <f>IF(#REF!-B28&lt;0,B28-#REF!,"")</f>
        <v>#REF!</v>
      </c>
      <c r="K28" s="172" t="e">
        <f>IF(#REF!-B28&gt;0,#REF!-B28,"")</f>
        <v>#REF!</v>
      </c>
      <c r="L28" s="139">
        <f t="shared" si="4"/>
        <v>0</v>
      </c>
      <c r="M28" s="138">
        <f>IF(E28="Schicht1",'Spätschicht(18-24) 25%'!E370,IF(E28="Schicht2",'Nachtschicht(00-6) 50%'!E370,IF(E28="Schicht1&amp;2",'Spätschicht(18-24) 25%'!E370+'Nachtschicht(00-6) 50%'!E370,"")))</f>
      </c>
    </row>
    <row r="29" spans="1:13" ht="13.5" customHeight="1">
      <c r="A29" s="140">
        <f t="shared" si="2"/>
        <v>42669</v>
      </c>
      <c r="B29" s="141">
        <f t="shared" si="0"/>
        <v>0.3333333333333333</v>
      </c>
      <c r="C29" s="146"/>
      <c r="D29" s="146"/>
      <c r="E29" s="143">
        <f>IF(AND('Spätschicht(18-24) 25%'!E371&gt;0,'Nachtschicht(00-6) 50%'!E371&gt;0),"Schicht1&amp;2",IF('Spätschicht(18-24) 25%'!E371&gt;0,"Schicht1",IF('Nachtschicht(00-6) 50%'!E371&gt;0,"Schicht2","")))</f>
      </c>
      <c r="F29" s="207">
        <f>IF(E29="Schicht1",'Spätschicht(18-24) 25%'!D371,IF(E29="Schicht2",'Nachtschicht(00-6) 50%'!D371,IF(E29="Schicht1&amp;2",'Spätschicht(18-24) 25%'!D371+'Spätschicht(18-24) 25%'!D371,"")))</f>
      </c>
      <c r="G29" s="210">
        <f t="shared" si="3"/>
        <v>0</v>
      </c>
      <c r="H29" s="177">
        <f t="shared" si="1"/>
        <v>0</v>
      </c>
      <c r="I29" s="228"/>
      <c r="J29" s="173" t="e">
        <f>IF(#REF!-B29&lt;0,B29-#REF!,"")</f>
        <v>#REF!</v>
      </c>
      <c r="K29" s="172" t="e">
        <f>IF(#REF!-B29&gt;0,#REF!-B29,"")</f>
        <v>#REF!</v>
      </c>
      <c r="L29" s="139">
        <f t="shared" si="4"/>
        <v>0</v>
      </c>
      <c r="M29" s="138">
        <f>IF(E29="Schicht1",'Spätschicht(18-24) 25%'!E371,IF(E29="Schicht2",'Nachtschicht(00-6) 50%'!E371,IF(E29="Schicht1&amp;2",'Spätschicht(18-24) 25%'!E371+'Nachtschicht(00-6) 50%'!E371,"")))</f>
      </c>
    </row>
    <row r="30" spans="1:13" ht="13.5" customHeight="1">
      <c r="A30" s="140">
        <f t="shared" si="2"/>
        <v>42670</v>
      </c>
      <c r="B30" s="141">
        <f t="shared" si="0"/>
        <v>0.3333333333333333</v>
      </c>
      <c r="C30" s="146"/>
      <c r="D30" s="146"/>
      <c r="E30" s="143">
        <f>IF(AND('Spätschicht(18-24) 25%'!E372&gt;0,'Nachtschicht(00-6) 50%'!E372&gt;0),"Schicht1&amp;2",IF('Spätschicht(18-24) 25%'!E372&gt;0,"Schicht1",IF('Nachtschicht(00-6) 50%'!E372&gt;0,"Schicht2","")))</f>
      </c>
      <c r="F30" s="207">
        <f>IF(E30="Schicht1",'Spätschicht(18-24) 25%'!D372,IF(E30="Schicht2",'Nachtschicht(00-6) 50%'!D372,IF(E30="Schicht1&amp;2",'Spätschicht(18-24) 25%'!D372+'Spätschicht(18-24) 25%'!D372,"")))</f>
      </c>
      <c r="G30" s="210">
        <f t="shared" si="3"/>
        <v>0</v>
      </c>
      <c r="H30" s="177">
        <f t="shared" si="1"/>
        <v>0</v>
      </c>
      <c r="I30" s="228"/>
      <c r="J30" s="173" t="e">
        <f>IF(#REF!-B30&lt;0,B30-#REF!,"")</f>
        <v>#REF!</v>
      </c>
      <c r="K30" s="172" t="e">
        <f>IF(#REF!-B30&gt;0,#REF!-B30,"")</f>
        <v>#REF!</v>
      </c>
      <c r="L30" s="139">
        <f t="shared" si="4"/>
        <v>0</v>
      </c>
      <c r="M30" s="138">
        <f>IF(E30="Schicht1",'Spätschicht(18-24) 25%'!E372,IF(E30="Schicht2",'Nachtschicht(00-6) 50%'!E372,IF(E30="Schicht1&amp;2",'Spätschicht(18-24) 25%'!E372+'Nachtschicht(00-6) 50%'!E372,"")))</f>
      </c>
    </row>
    <row r="31" spans="1:13" ht="13.5" customHeight="1">
      <c r="A31" s="140">
        <f t="shared" si="2"/>
        <v>42671</v>
      </c>
      <c r="B31" s="141">
        <f t="shared" si="0"/>
        <v>0.3333333333333333</v>
      </c>
      <c r="C31" s="146"/>
      <c r="D31" s="146"/>
      <c r="E31" s="143">
        <f>IF(AND('Spätschicht(18-24) 25%'!E373&gt;0,'Nachtschicht(00-6) 50%'!E373&gt;0),"Schicht1&amp;2",IF('Spätschicht(18-24) 25%'!E373&gt;0,"Schicht1",IF('Nachtschicht(00-6) 50%'!E373&gt;0,"Schicht2","")))</f>
      </c>
      <c r="F31" s="207">
        <f>IF(E31="Schicht1",'Spätschicht(18-24) 25%'!D373,IF(E31="Schicht2",'Nachtschicht(00-6) 50%'!D373,IF(E31="Schicht1&amp;2",'Spätschicht(18-24) 25%'!D373+'Spätschicht(18-24) 25%'!D373,"")))</f>
      </c>
      <c r="G31" s="210">
        <f t="shared" si="3"/>
        <v>0</v>
      </c>
      <c r="H31" s="177">
        <f t="shared" si="1"/>
        <v>0</v>
      </c>
      <c r="I31" s="228"/>
      <c r="J31" s="173" t="e">
        <f>IF(#REF!-B31&lt;0,B31-#REF!,"")</f>
        <v>#REF!</v>
      </c>
      <c r="K31" s="172" t="e">
        <f>IF(#REF!-B31&gt;0,#REF!-B31,"")</f>
        <v>#REF!</v>
      </c>
      <c r="L31" s="139">
        <f t="shared" si="4"/>
        <v>0</v>
      </c>
      <c r="M31" s="138">
        <f>IF(E31="Schicht1",'Spätschicht(18-24) 25%'!E373,IF(E31="Schicht2",'Nachtschicht(00-6) 50%'!E373,IF(E31="Schicht1&amp;2",'Spätschicht(18-24) 25%'!E373+'Nachtschicht(00-6) 50%'!E373,"")))</f>
      </c>
    </row>
    <row r="32" spans="1:13" ht="13.5" customHeight="1">
      <c r="A32" s="140">
        <f t="shared" si="2"/>
        <v>42672</v>
      </c>
      <c r="B32" s="141">
        <f t="shared" si="0"/>
        <v>0.3333333333333333</v>
      </c>
      <c r="C32" s="146"/>
      <c r="D32" s="146"/>
      <c r="E32" s="143">
        <f>IF(AND('Spätschicht(18-24) 25%'!E374&gt;0,'Nachtschicht(00-6) 50%'!E374&gt;0),"Schicht1&amp;2",IF('Spätschicht(18-24) 25%'!E374&gt;0,"Schicht1",IF('Nachtschicht(00-6) 50%'!E374&gt;0,"Schicht2","")))</f>
      </c>
      <c r="F32" s="207">
        <f>IF(E32="Schicht1",'Spätschicht(18-24) 25%'!D374,IF(E32="Schicht2",'Nachtschicht(00-6) 50%'!D374,IF(E32="Schicht1&amp;2",'Spätschicht(18-24) 25%'!D374+'Spätschicht(18-24) 25%'!D374,"")))</f>
      </c>
      <c r="G32" s="210">
        <f t="shared" si="3"/>
        <v>0</v>
      </c>
      <c r="H32" s="177">
        <f t="shared" si="1"/>
        <v>0</v>
      </c>
      <c r="I32" s="228"/>
      <c r="J32" s="173" t="e">
        <f>IF(#REF!-B32&lt;0,B32-#REF!,"")</f>
        <v>#REF!</v>
      </c>
      <c r="K32" s="172" t="e">
        <f>IF(#REF!-B32&gt;0,#REF!-B32,"")</f>
        <v>#REF!</v>
      </c>
      <c r="L32" s="139">
        <f t="shared" si="4"/>
        <v>0</v>
      </c>
      <c r="M32" s="138">
        <f>IF(E32="Schicht1",'Spätschicht(18-24) 25%'!E374,IF(E32="Schicht2",'Nachtschicht(00-6) 50%'!E374,IF(E32="Schicht1&amp;2",'Spätschicht(18-24) 25%'!E374+'Nachtschicht(00-6) 50%'!E374,"")))</f>
      </c>
    </row>
    <row r="33" spans="1:13" ht="13.5" customHeight="1">
      <c r="A33" s="140">
        <f t="shared" si="2"/>
        <v>42673</v>
      </c>
      <c r="B33" s="141">
        <f t="shared" si="0"/>
        <v>0.3333333333333333</v>
      </c>
      <c r="C33" s="146"/>
      <c r="D33" s="146"/>
      <c r="E33" s="143">
        <f>IF(AND('Spätschicht(18-24) 25%'!E375&gt;0,'Nachtschicht(00-6) 50%'!E375&gt;0),"Schicht1&amp;2",IF('Spätschicht(18-24) 25%'!E375&gt;0,"Schicht1",IF('Nachtschicht(00-6) 50%'!E375&gt;0,"Schicht2","")))</f>
      </c>
      <c r="F33" s="207">
        <f>IF(E33="Schicht1",'Spätschicht(18-24) 25%'!D375,IF(E33="Schicht2",'Nachtschicht(00-6) 50%'!D375,IF(E33="Schicht1&amp;2",'Spätschicht(18-24) 25%'!D375+'Spätschicht(18-24) 25%'!D375,"")))</f>
      </c>
      <c r="G33" s="210">
        <f t="shared" si="3"/>
        <v>0</v>
      </c>
      <c r="H33" s="177">
        <f t="shared" si="1"/>
        <v>0</v>
      </c>
      <c r="I33" s="228"/>
      <c r="J33" s="173" t="e">
        <f>IF(#REF!-B33&lt;0,B33-#REF!,"")</f>
        <v>#REF!</v>
      </c>
      <c r="K33" s="172" t="e">
        <f>IF(#REF!-B33&gt;0,#REF!-B33,"")</f>
        <v>#REF!</v>
      </c>
      <c r="L33" s="139">
        <f t="shared" si="4"/>
        <v>0</v>
      </c>
      <c r="M33" s="138">
        <f>IF(E33="Schicht1",'Spätschicht(18-24) 25%'!E375,IF(E33="Schicht2",'Nachtschicht(00-6) 50%'!E375,IF(E33="Schicht1&amp;2",'Spätschicht(18-24) 25%'!E375+'Nachtschicht(00-6) 50%'!E375,"")))</f>
      </c>
    </row>
    <row r="34" spans="1:13" ht="13.5" customHeight="1" thickBot="1">
      <c r="A34" s="140">
        <f t="shared" si="2"/>
        <v>42674</v>
      </c>
      <c r="B34" s="141">
        <f t="shared" si="0"/>
        <v>0.3333333333333333</v>
      </c>
      <c r="C34" s="146"/>
      <c r="D34" s="146"/>
      <c r="E34" s="143">
        <f>IF(AND('Spätschicht(18-24) 25%'!E376&gt;0,'Nachtschicht(00-6) 50%'!E376&gt;0),"Schicht1&amp;2",IF('Spätschicht(18-24) 25%'!E376&gt;0,"Schicht1",IF('Nachtschicht(00-6) 50%'!E376&gt;0,"Schicht2","")))</f>
      </c>
      <c r="F34" s="209">
        <f>IF(E34="Schicht1",'Spätschicht(18-24) 25%'!D376,IF(E34="Schicht2",'Nachtschicht(00-6) 50%'!D376,IF(E34="Schicht1&amp;2",'Spätschicht(18-24) 25%'!D376+'Spätschicht(18-24) 25%'!D376,"")))</f>
      </c>
      <c r="G34" s="213">
        <f t="shared" si="3"/>
        <v>0</v>
      </c>
      <c r="H34" s="177">
        <f t="shared" si="1"/>
        <v>0</v>
      </c>
      <c r="I34" s="228"/>
      <c r="J34" s="173" t="e">
        <f>IF(#REF!-B34&lt;0,B34-#REF!,"")</f>
        <v>#REF!</v>
      </c>
      <c r="K34" s="172" t="e">
        <f>IF(#REF!-B34&gt;0,#REF!-B34,"")</f>
        <v>#REF!</v>
      </c>
      <c r="L34" s="139">
        <f t="shared" si="4"/>
        <v>0</v>
      </c>
      <c r="M34" s="138">
        <f>IF(E34="Schicht1",'Spätschicht(18-24) 25%'!E376,IF(E34="Schicht2",'Nachtschicht(00-6) 50%'!E376,IF(E34="Schicht1&amp;2",'Spätschicht(18-24) 25%'!E376+'Nachtschicht(00-6) 50%'!E376,"")))</f>
      </c>
    </row>
    <row r="35" spans="1:13" s="4" customFormat="1" ht="13.5" customHeight="1" thickBot="1">
      <c r="A35" s="317"/>
      <c r="B35" s="317"/>
      <c r="C35" s="317"/>
      <c r="D35" s="317"/>
      <c r="E35" s="350"/>
      <c r="F35" s="241">
        <f>SUM(F4:F34)</f>
        <v>0</v>
      </c>
      <c r="G35" s="240">
        <f>SUM(G4:G34)</f>
        <v>0</v>
      </c>
      <c r="H35" s="175"/>
      <c r="I35" s="175"/>
      <c r="J35" s="161" t="e">
        <f>SUM(J4:J34)</f>
        <v>#REF!</v>
      </c>
      <c r="K35" s="13" t="e">
        <f>SUM(K4:K34)</f>
        <v>#REF!</v>
      </c>
      <c r="L35" s="174">
        <f>SUM(L4:L34)</f>
        <v>0</v>
      </c>
      <c r="M35" s="174">
        <f>SUM(M4:M34)</f>
        <v>0</v>
      </c>
    </row>
    <row r="36" spans="1:13" ht="14.25" customHeight="1">
      <c r="A36" s="299" t="s">
        <v>76</v>
      </c>
      <c r="B36" s="300"/>
      <c r="C36" s="300"/>
      <c r="D36" s="300"/>
      <c r="E36" s="301"/>
      <c r="F36" s="335">
        <f>SUM(F35:G35)</f>
        <v>0</v>
      </c>
      <c r="G36" s="336"/>
      <c r="I36" s="364" t="s">
        <v>72</v>
      </c>
      <c r="J36" s="134"/>
      <c r="K36" s="134"/>
      <c r="L36" s="365">
        <f>SUM(L35+M35)</f>
        <v>0</v>
      </c>
      <c r="M36" s="366"/>
    </row>
    <row r="37" spans="1:13" ht="13.5" thickBot="1">
      <c r="A37" s="302"/>
      <c r="B37" s="303"/>
      <c r="C37" s="303"/>
      <c r="D37" s="303"/>
      <c r="E37" s="304"/>
      <c r="F37" s="337"/>
      <c r="G37" s="338"/>
      <c r="I37" s="364"/>
      <c r="J37" s="135"/>
      <c r="K37" s="135"/>
      <c r="L37" s="315"/>
      <c r="M37" s="316"/>
    </row>
    <row r="38" spans="1:7" ht="12.75">
      <c r="A38" s="329" t="s">
        <v>77</v>
      </c>
      <c r="B38" s="330"/>
      <c r="C38" s="330"/>
      <c r="D38" s="330"/>
      <c r="E38" s="331"/>
      <c r="F38" s="339">
        <f>COUNTIF(I4:I34,"U")</f>
        <v>0</v>
      </c>
      <c r="G38" s="340"/>
    </row>
    <row r="39" spans="1:7" ht="13.5" thickBot="1">
      <c r="A39" s="332"/>
      <c r="B39" s="333"/>
      <c r="C39" s="333"/>
      <c r="D39" s="333"/>
      <c r="E39" s="334"/>
      <c r="F39" s="341"/>
      <c r="G39" s="342"/>
    </row>
  </sheetData>
  <sheetProtection/>
  <mergeCells count="9">
    <mergeCell ref="A38:E39"/>
    <mergeCell ref="F38:G39"/>
    <mergeCell ref="F36:G37"/>
    <mergeCell ref="A35:E35"/>
    <mergeCell ref="A3:B3"/>
    <mergeCell ref="I36:I37"/>
    <mergeCell ref="L36:M37"/>
    <mergeCell ref="C3:D3"/>
    <mergeCell ref="A36:E37"/>
  </mergeCells>
  <conditionalFormatting sqref="G35">
    <cfRule type="expression" priority="1" dxfId="0" stopIfTrue="1">
      <formula>OR(G35&lt;0,LEFT(G35,1)="-")</formula>
    </cfRule>
  </conditionalFormatting>
  <conditionalFormatting sqref="A4:M34">
    <cfRule type="expression" priority="2" dxfId="2" stopIfTrue="1">
      <formula>ISNUMBER(VLOOKUP($A4,Feiertage,1,0))</formula>
    </cfRule>
    <cfRule type="expression" priority="3" dxfId="1" stopIfTrue="1">
      <formula>WEEKDAY($A4,2)&gt;5</formula>
    </cfRule>
    <cfRule type="expression" priority="4" dxfId="0" stopIfTrue="1">
      <formula>OR(A4&lt;0,LEFT(A4,1)="-")</formula>
    </cfRule>
  </conditionalFormatting>
  <printOptions gridLines="1"/>
  <pageMargins left="0.7874015748031497" right="0.3937007874015748" top="0.7874015748031497" bottom="0.1968503937007874" header="0" footer="0"/>
  <pageSetup horizontalDpi="600" verticalDpi="600" orientation="landscape" paperSize="9" r:id="rId3"/>
  <legacyDrawing r:id="rId2"/>
</worksheet>
</file>

<file path=xl/worksheets/sheet13.xml><?xml version="1.0" encoding="utf-8"?>
<worksheet xmlns="http://schemas.openxmlformats.org/spreadsheetml/2006/main" xmlns:r="http://schemas.openxmlformats.org/officeDocument/2006/relationships">
  <sheetPr codeName="Tabelle11"/>
  <dimension ref="A1:M37"/>
  <sheetViews>
    <sheetView showZeros="0" zoomScalePageLayoutView="0" workbookViewId="0" topLeftCell="A1">
      <pane ySplit="2" topLeftCell="A18" activePane="bottomLeft" state="frozen"/>
      <selection pane="topLeft" activeCell="F36" sqref="F36"/>
      <selection pane="bottomLeft" activeCell="G39" sqref="G39"/>
    </sheetView>
  </sheetViews>
  <sheetFormatPr defaultColWidth="11.421875" defaultRowHeight="12.75"/>
  <cols>
    <col min="1" max="1" width="14.8515625" style="7" customWidth="1"/>
    <col min="2" max="2" width="11.421875" style="7" customWidth="1"/>
    <col min="3" max="4" width="10.57421875" style="133" bestFit="1" customWidth="1"/>
    <col min="5" max="5" width="8.8515625" style="133" bestFit="1" customWidth="1"/>
    <col min="6" max="6" width="11.8515625" style="133" bestFit="1" customWidth="1"/>
    <col min="7" max="7" width="10.7109375" style="133" customWidth="1"/>
    <col min="8" max="8" width="9.7109375" style="175" customWidth="1"/>
    <col min="9" max="9" width="11.8515625" style="11" customWidth="1"/>
    <col min="10" max="11" width="9.8515625" style="15" hidden="1" customWidth="1"/>
    <col min="12" max="12" width="9.8515625" style="137" customWidth="1"/>
    <col min="13" max="13" width="17.00390625" style="137" bestFit="1" customWidth="1"/>
    <col min="14" max="16384" width="11.421875" style="7" customWidth="1"/>
  </cols>
  <sheetData>
    <row r="1" spans="2:13" ht="12.75">
      <c r="B1" s="150"/>
      <c r="C1" s="205" t="s">
        <v>74</v>
      </c>
      <c r="D1" s="205" t="s">
        <v>74</v>
      </c>
      <c r="E1" s="153"/>
      <c r="F1" s="205" t="s">
        <v>75</v>
      </c>
      <c r="G1" s="205" t="s">
        <v>74</v>
      </c>
      <c r="H1" s="180"/>
      <c r="I1" s="154"/>
      <c r="J1" s="152"/>
      <c r="K1" s="152"/>
      <c r="L1" s="155"/>
      <c r="M1" s="155"/>
    </row>
    <row r="2" spans="1:13" s="4" customFormat="1" ht="13.5" thickBot="1">
      <c r="A2" s="3"/>
      <c r="B2" s="151" t="s">
        <v>15</v>
      </c>
      <c r="C2" s="156" t="s">
        <v>1</v>
      </c>
      <c r="D2" s="156" t="s">
        <v>2</v>
      </c>
      <c r="E2" s="156" t="s">
        <v>73</v>
      </c>
      <c r="F2" s="156" t="s">
        <v>17</v>
      </c>
      <c r="G2" s="156" t="s">
        <v>17</v>
      </c>
      <c r="H2" s="181" t="s">
        <v>29</v>
      </c>
      <c r="I2" s="157" t="s">
        <v>38</v>
      </c>
      <c r="J2" s="158"/>
      <c r="K2" s="158"/>
      <c r="L2" s="182" t="s">
        <v>70</v>
      </c>
      <c r="M2" s="167" t="s">
        <v>71</v>
      </c>
    </row>
    <row r="3" spans="1:12" ht="33" customHeight="1">
      <c r="A3" s="292">
        <f>DATE(gewJahr,11,1)</f>
        <v>42675</v>
      </c>
      <c r="B3" s="293"/>
      <c r="C3" s="298"/>
      <c r="D3" s="298"/>
      <c r="E3" s="169"/>
      <c r="F3" s="169"/>
      <c r="G3" s="132"/>
      <c r="H3" s="176"/>
      <c r="I3" s="6"/>
      <c r="J3" s="14" t="s">
        <v>19</v>
      </c>
      <c r="K3" s="14" t="s">
        <v>20</v>
      </c>
      <c r="L3" s="170"/>
    </row>
    <row r="4" spans="1:13" ht="13.5" customHeight="1">
      <c r="A4" s="140">
        <f>DATE(gewJahr,MONTH($A$3),DAY(A3))</f>
        <v>42675</v>
      </c>
      <c r="B4" s="141">
        <f aca="true" t="shared" si="0" ref="B4:B33">IF(OR(A4="",ISNUMBER(VLOOKUP(A4,Feiertage,1,FALSE))),0,VLOOKUP(WEEKDAY(A4,2),Tagesarbeitszeit,2,0))</f>
        <v>0</v>
      </c>
      <c r="C4" s="146"/>
      <c r="D4" s="146"/>
      <c r="E4" s="143">
        <f>IF(AND('Spätschicht(18-24) 25%'!E383&gt;0,'Nachtschicht(00-6) 50%'!E383&gt;0),"Schicht1&amp;2",IF('Spätschicht(18-24) 25%'!E383&gt;0,"Schicht1",IF('Nachtschicht(00-6) 50%'!E383&gt;0,"Schicht2","")))</f>
      </c>
      <c r="F4" s="207">
        <f>IF(E4="Schicht1",'Spätschicht(18-24) 25%'!D383,IF(E4="Schicht2",'Nachtschicht(00-6) 50%'!D383,IF(E4="Schicht1&amp;2",'Spätschicht(18-24) 25%'!D383+'Spätschicht(18-24) 25%'!D383,"")))</f>
      </c>
      <c r="G4" s="210">
        <f>SUM(D4-C4)</f>
        <v>0</v>
      </c>
      <c r="H4" s="177">
        <f aca="true" t="shared" si="1" ref="H4:H33">IF(OR(I4="U",I4="K",I4="HU",G4=0),0,VLOOKUP(WEEKDAY(A4,2),Tagesarbeitszeit,3,0))</f>
        <v>0</v>
      </c>
      <c r="I4" s="228"/>
      <c r="J4" s="172" t="e">
        <f>IF(#REF!-B4&lt;0,B4-#REF!,"")</f>
        <v>#REF!</v>
      </c>
      <c r="K4" s="172" t="e">
        <f>IF(#REF!-B4&gt;0,#REF!-B4,"")</f>
        <v>#REF!</v>
      </c>
      <c r="L4" s="139">
        <f>G4*12.7</f>
        <v>0</v>
      </c>
      <c r="M4" s="138">
        <f>IF(E4="Schicht1",'Spätschicht(18-24) 25%'!E383,IF(E4="Schicht2",'Nachtschicht(00-6) 50%'!E383,IF(E4="Schicht1&amp;2",'Spätschicht(18-24) 25%'!E383+'Nachtschicht(00-6) 50%'!E383,"")))</f>
      </c>
    </row>
    <row r="5" spans="1:13" ht="13.5" customHeight="1">
      <c r="A5" s="140">
        <f aca="true" t="shared" si="2" ref="A5:A33">IF(A4="","",IF(MONTH(A4+1)=MONTH($A$3),DATE(gewJahr,MONTH($A$3),DAY(A4+1)),""))</f>
        <v>42676</v>
      </c>
      <c r="B5" s="141">
        <f t="shared" si="0"/>
        <v>0.3333333333333333</v>
      </c>
      <c r="C5" s="146"/>
      <c r="D5" s="146"/>
      <c r="E5" s="143">
        <f>IF(AND('Spätschicht(18-24) 25%'!E384&gt;0,'Nachtschicht(00-6) 50%'!E384&gt;0),"Schicht1&amp;2",IF('Spätschicht(18-24) 25%'!E384&gt;0,"Schicht1",IF('Nachtschicht(00-6) 50%'!E384&gt;0,"Schicht2","")))</f>
      </c>
      <c r="F5" s="207">
        <f>IF(E5="Schicht1",'Spätschicht(18-24) 25%'!D384,IF(E5="Schicht2",'Nachtschicht(00-6) 50%'!D384,IF(E5="Schicht1&amp;2",'Spätschicht(18-24) 25%'!D384+'Spätschicht(18-24) 25%'!D384,"")))</f>
      </c>
      <c r="G5" s="210">
        <f aca="true" t="shared" si="3" ref="G5:G33">SUM(D5-C5)</f>
        <v>0</v>
      </c>
      <c r="H5" s="177">
        <f t="shared" si="1"/>
        <v>0</v>
      </c>
      <c r="I5" s="228"/>
      <c r="J5" s="173" t="e">
        <f>IF(#REF!-B5&lt;0,B5-#REF!,"")</f>
        <v>#REF!</v>
      </c>
      <c r="K5" s="172" t="e">
        <f>IF(#REF!-B5&gt;0,#REF!-B5,"")</f>
        <v>#REF!</v>
      </c>
      <c r="L5" s="139">
        <f aca="true" t="shared" si="4" ref="L5:L33">G5*12.7</f>
        <v>0</v>
      </c>
      <c r="M5" s="138">
        <f>IF(E5="Schicht1",'Spätschicht(18-24) 25%'!E384,IF(E5="Schicht2",'Nachtschicht(00-6) 50%'!E384,IF(E5="Schicht1&amp;2",'Spätschicht(18-24) 25%'!E384+'Nachtschicht(00-6) 50%'!E384,"")))</f>
      </c>
    </row>
    <row r="6" spans="1:13" ht="13.5" customHeight="1">
      <c r="A6" s="140">
        <f t="shared" si="2"/>
        <v>42677</v>
      </c>
      <c r="B6" s="141">
        <f t="shared" si="0"/>
        <v>0.3333333333333333</v>
      </c>
      <c r="C6" s="146"/>
      <c r="D6" s="146"/>
      <c r="E6" s="143">
        <f>IF(AND('Spätschicht(18-24) 25%'!E385&gt;0,'Nachtschicht(00-6) 50%'!E385&gt;0),"Schicht1&amp;2",IF('Spätschicht(18-24) 25%'!E385&gt;0,"Schicht1",IF('Nachtschicht(00-6) 50%'!E385&gt;0,"Schicht2","")))</f>
      </c>
      <c r="F6" s="207">
        <f>IF(E6="Schicht1",'Spätschicht(18-24) 25%'!D385,IF(E6="Schicht2",'Nachtschicht(00-6) 50%'!D385,IF(E6="Schicht1&amp;2",'Spätschicht(18-24) 25%'!D385+'Spätschicht(18-24) 25%'!D385,"")))</f>
      </c>
      <c r="G6" s="210">
        <f t="shared" si="3"/>
        <v>0</v>
      </c>
      <c r="H6" s="177">
        <f t="shared" si="1"/>
        <v>0</v>
      </c>
      <c r="I6" s="228"/>
      <c r="J6" s="173" t="e">
        <f>IF(#REF!-B6&lt;0,B6-#REF!,"")</f>
        <v>#REF!</v>
      </c>
      <c r="K6" s="172" t="e">
        <f>IF(#REF!-B6&gt;0,#REF!-B6,"")</f>
        <v>#REF!</v>
      </c>
      <c r="L6" s="139">
        <f t="shared" si="4"/>
        <v>0</v>
      </c>
      <c r="M6" s="138">
        <f>IF(E6="Schicht1",'Spätschicht(18-24) 25%'!E385,IF(E6="Schicht2",'Nachtschicht(00-6) 50%'!E385,IF(E6="Schicht1&amp;2",'Spätschicht(18-24) 25%'!E385+'Nachtschicht(00-6) 50%'!E385,"")))</f>
      </c>
    </row>
    <row r="7" spans="1:13" ht="13.5" customHeight="1">
      <c r="A7" s="140">
        <f t="shared" si="2"/>
        <v>42678</v>
      </c>
      <c r="B7" s="141">
        <f t="shared" si="0"/>
        <v>0.3333333333333333</v>
      </c>
      <c r="C7" s="146"/>
      <c r="D7" s="146"/>
      <c r="E7" s="143">
        <f>IF(AND('Spätschicht(18-24) 25%'!E386&gt;0,'Nachtschicht(00-6) 50%'!E386&gt;0),"Schicht1&amp;2",IF('Spätschicht(18-24) 25%'!E386&gt;0,"Schicht1",IF('Nachtschicht(00-6) 50%'!E386&gt;0,"Schicht2","")))</f>
      </c>
      <c r="F7" s="207">
        <f>IF(E7="Schicht1",'Spätschicht(18-24) 25%'!D386,IF(E7="Schicht2",'Nachtschicht(00-6) 50%'!D386,IF(E7="Schicht1&amp;2",'Spätschicht(18-24) 25%'!D386+'Spätschicht(18-24) 25%'!D386,"")))</f>
      </c>
      <c r="G7" s="210">
        <f t="shared" si="3"/>
        <v>0</v>
      </c>
      <c r="H7" s="177">
        <f t="shared" si="1"/>
        <v>0</v>
      </c>
      <c r="I7" s="228"/>
      <c r="J7" s="173" t="e">
        <f>IF(#REF!-B7&lt;0,B7-#REF!,"")</f>
        <v>#REF!</v>
      </c>
      <c r="K7" s="172" t="e">
        <f>IF(#REF!-B7&gt;0,#REF!-B7,"")</f>
        <v>#REF!</v>
      </c>
      <c r="L7" s="139">
        <f t="shared" si="4"/>
        <v>0</v>
      </c>
      <c r="M7" s="138">
        <f>IF(E7="Schicht1",'Spätschicht(18-24) 25%'!E386,IF(E7="Schicht2",'Nachtschicht(00-6) 50%'!E386,IF(E7="Schicht1&amp;2",'Spätschicht(18-24) 25%'!E386+'Nachtschicht(00-6) 50%'!E386,"")))</f>
      </c>
    </row>
    <row r="8" spans="1:13" ht="13.5" customHeight="1">
      <c r="A8" s="140">
        <f t="shared" si="2"/>
        <v>42679</v>
      </c>
      <c r="B8" s="141">
        <f t="shared" si="0"/>
        <v>0.3333333333333333</v>
      </c>
      <c r="C8" s="146"/>
      <c r="D8" s="146"/>
      <c r="E8" s="143">
        <f>IF(AND('Spätschicht(18-24) 25%'!E387&gt;0,'Nachtschicht(00-6) 50%'!E387&gt;0),"Schicht1&amp;2",IF('Spätschicht(18-24) 25%'!E387&gt;0,"Schicht1",IF('Nachtschicht(00-6) 50%'!E387&gt;0,"Schicht2","")))</f>
      </c>
      <c r="F8" s="207">
        <f>IF(E8="Schicht1",'Spätschicht(18-24) 25%'!D387,IF(E8="Schicht2",'Nachtschicht(00-6) 50%'!D387,IF(E8="Schicht1&amp;2",'Spätschicht(18-24) 25%'!D387+'Spätschicht(18-24) 25%'!D387,"")))</f>
      </c>
      <c r="G8" s="210">
        <f t="shared" si="3"/>
        <v>0</v>
      </c>
      <c r="H8" s="177">
        <f t="shared" si="1"/>
        <v>0</v>
      </c>
      <c r="I8" s="228"/>
      <c r="J8" s="173" t="e">
        <f>IF(#REF!-B8&lt;0,B8-#REF!,"")</f>
        <v>#REF!</v>
      </c>
      <c r="K8" s="172" t="e">
        <f>IF(#REF!-B8&gt;0,#REF!-B8,"")</f>
        <v>#REF!</v>
      </c>
      <c r="L8" s="139">
        <f t="shared" si="4"/>
        <v>0</v>
      </c>
      <c r="M8" s="138">
        <f>IF(E8="Schicht1",'Spätschicht(18-24) 25%'!E387,IF(E8="Schicht2",'Nachtschicht(00-6) 50%'!E387,IF(E8="Schicht1&amp;2",'Spätschicht(18-24) 25%'!E387+'Nachtschicht(00-6) 50%'!E387,"")))</f>
      </c>
    </row>
    <row r="9" spans="1:13" ht="13.5" customHeight="1">
      <c r="A9" s="140">
        <f t="shared" si="2"/>
        <v>42680</v>
      </c>
      <c r="B9" s="141">
        <f t="shared" si="0"/>
        <v>0.3333333333333333</v>
      </c>
      <c r="C9" s="146"/>
      <c r="D9" s="146"/>
      <c r="E9" s="143">
        <f>IF(AND('Spätschicht(18-24) 25%'!E388&gt;0,'Nachtschicht(00-6) 50%'!E388&gt;0),"Schicht1&amp;2",IF('Spätschicht(18-24) 25%'!E388&gt;0,"Schicht1",IF('Nachtschicht(00-6) 50%'!E388&gt;0,"Schicht2","")))</f>
      </c>
      <c r="F9" s="207">
        <f>IF(E9="Schicht1",'Spätschicht(18-24) 25%'!D388,IF(E9="Schicht2",'Nachtschicht(00-6) 50%'!D388,IF(E9="Schicht1&amp;2",'Spätschicht(18-24) 25%'!D388+'Spätschicht(18-24) 25%'!D388,"")))</f>
      </c>
      <c r="G9" s="210">
        <f t="shared" si="3"/>
        <v>0</v>
      </c>
      <c r="H9" s="177">
        <f t="shared" si="1"/>
        <v>0</v>
      </c>
      <c r="I9" s="228"/>
      <c r="J9" s="173" t="e">
        <f>IF(#REF!-B9&lt;0,B9-#REF!,"")</f>
        <v>#REF!</v>
      </c>
      <c r="K9" s="172" t="e">
        <f>IF(#REF!-B9&gt;0,#REF!-B9,"")</f>
        <v>#REF!</v>
      </c>
      <c r="L9" s="139">
        <f t="shared" si="4"/>
        <v>0</v>
      </c>
      <c r="M9" s="138">
        <f>IF(E9="Schicht1",'Spätschicht(18-24) 25%'!E388,IF(E9="Schicht2",'Nachtschicht(00-6) 50%'!E388,IF(E9="Schicht1&amp;2",'Spätschicht(18-24) 25%'!E388+'Nachtschicht(00-6) 50%'!E388,"")))</f>
      </c>
    </row>
    <row r="10" spans="1:13" ht="13.5" customHeight="1">
      <c r="A10" s="140">
        <f t="shared" si="2"/>
        <v>42681</v>
      </c>
      <c r="B10" s="141">
        <f t="shared" si="0"/>
        <v>0.3333333333333333</v>
      </c>
      <c r="C10" s="146"/>
      <c r="D10" s="146"/>
      <c r="E10" s="143">
        <f>IF(AND('Spätschicht(18-24) 25%'!E389&gt;0,'Nachtschicht(00-6) 50%'!E389&gt;0),"Schicht1&amp;2",IF('Spätschicht(18-24) 25%'!E389&gt;0,"Schicht1",IF('Nachtschicht(00-6) 50%'!E389&gt;0,"Schicht2","")))</f>
      </c>
      <c r="F10" s="207">
        <f>IF(E10="Schicht1",'Spätschicht(18-24) 25%'!D389,IF(E10="Schicht2",'Nachtschicht(00-6) 50%'!D389,IF(E10="Schicht1&amp;2",'Spätschicht(18-24) 25%'!D389+'Spätschicht(18-24) 25%'!D389,"")))</f>
      </c>
      <c r="G10" s="210">
        <f t="shared" si="3"/>
        <v>0</v>
      </c>
      <c r="H10" s="177">
        <f t="shared" si="1"/>
        <v>0</v>
      </c>
      <c r="I10" s="228"/>
      <c r="J10" s="173" t="e">
        <f>IF(#REF!-B10&lt;0,B10-#REF!,"")</f>
        <v>#REF!</v>
      </c>
      <c r="K10" s="172" t="e">
        <f>IF(#REF!-B10&gt;0,#REF!-B10,"")</f>
        <v>#REF!</v>
      </c>
      <c r="L10" s="139">
        <f t="shared" si="4"/>
        <v>0</v>
      </c>
      <c r="M10" s="138">
        <f>IF(E10="Schicht1",'Spätschicht(18-24) 25%'!E389,IF(E10="Schicht2",'Nachtschicht(00-6) 50%'!E389,IF(E10="Schicht1&amp;2",'Spätschicht(18-24) 25%'!E389+'Nachtschicht(00-6) 50%'!E389,"")))</f>
      </c>
    </row>
    <row r="11" spans="1:13" ht="13.5" customHeight="1">
      <c r="A11" s="140">
        <f t="shared" si="2"/>
        <v>42682</v>
      </c>
      <c r="B11" s="141">
        <f t="shared" si="0"/>
        <v>0.3333333333333333</v>
      </c>
      <c r="C11" s="146"/>
      <c r="D11" s="146"/>
      <c r="E11" s="143">
        <f>IF(AND('Spätschicht(18-24) 25%'!E390&gt;0,'Nachtschicht(00-6) 50%'!E390&gt;0),"Schicht1&amp;2",IF('Spätschicht(18-24) 25%'!E390&gt;0,"Schicht1",IF('Nachtschicht(00-6) 50%'!E390&gt;0,"Schicht2","")))</f>
      </c>
      <c r="F11" s="207">
        <f>IF(E11="Schicht1",'Spätschicht(18-24) 25%'!D390,IF(E11="Schicht2",'Nachtschicht(00-6) 50%'!D390,IF(E11="Schicht1&amp;2",'Spätschicht(18-24) 25%'!D390+'Spätschicht(18-24) 25%'!D390,"")))</f>
      </c>
      <c r="G11" s="210">
        <f t="shared" si="3"/>
        <v>0</v>
      </c>
      <c r="H11" s="177">
        <f t="shared" si="1"/>
        <v>0</v>
      </c>
      <c r="I11" s="228"/>
      <c r="J11" s="173" t="e">
        <f>IF(#REF!-B11&lt;0,B11-#REF!,"")</f>
        <v>#REF!</v>
      </c>
      <c r="K11" s="172" t="e">
        <f>IF(#REF!-B11&gt;0,#REF!-B11,"")</f>
        <v>#REF!</v>
      </c>
      <c r="L11" s="139">
        <f t="shared" si="4"/>
        <v>0</v>
      </c>
      <c r="M11" s="138">
        <f>IF(E11="Schicht1",'Spätschicht(18-24) 25%'!E390,IF(E11="Schicht2",'Nachtschicht(00-6) 50%'!E390,IF(E11="Schicht1&amp;2",'Spätschicht(18-24) 25%'!E390+'Nachtschicht(00-6) 50%'!E390,"")))</f>
      </c>
    </row>
    <row r="12" spans="1:13" ht="13.5" customHeight="1">
      <c r="A12" s="140">
        <f t="shared" si="2"/>
        <v>42683</v>
      </c>
      <c r="B12" s="141">
        <f t="shared" si="0"/>
        <v>0.3333333333333333</v>
      </c>
      <c r="C12" s="146"/>
      <c r="D12" s="146"/>
      <c r="E12" s="143">
        <f>IF(AND('Spätschicht(18-24) 25%'!E391&gt;0,'Nachtschicht(00-6) 50%'!E391&gt;0),"Schicht1&amp;2",IF('Spätschicht(18-24) 25%'!E391&gt;0,"Schicht1",IF('Nachtschicht(00-6) 50%'!E391&gt;0,"Schicht2","")))</f>
      </c>
      <c r="F12" s="207">
        <f>IF(E12="Schicht1",'Spätschicht(18-24) 25%'!D391,IF(E12="Schicht2",'Nachtschicht(00-6) 50%'!D391,IF(E12="Schicht1&amp;2",'Spätschicht(18-24) 25%'!D391+'Spätschicht(18-24) 25%'!D391,"")))</f>
      </c>
      <c r="G12" s="210">
        <f t="shared" si="3"/>
        <v>0</v>
      </c>
      <c r="H12" s="177">
        <f t="shared" si="1"/>
        <v>0</v>
      </c>
      <c r="I12" s="228"/>
      <c r="J12" s="173" t="e">
        <f>IF(#REF!-B12&lt;0,B12-#REF!,"")</f>
        <v>#REF!</v>
      </c>
      <c r="K12" s="172" t="e">
        <f>IF(#REF!-B12&gt;0,#REF!-B12,"")</f>
        <v>#REF!</v>
      </c>
      <c r="L12" s="139">
        <f t="shared" si="4"/>
        <v>0</v>
      </c>
      <c r="M12" s="138">
        <f>IF(E12="Schicht1",'Spätschicht(18-24) 25%'!E391,IF(E12="Schicht2",'Nachtschicht(00-6) 50%'!E391,IF(E12="Schicht1&amp;2",'Spätschicht(18-24) 25%'!E391+'Nachtschicht(00-6) 50%'!E391,"")))</f>
      </c>
    </row>
    <row r="13" spans="1:13" ht="13.5" customHeight="1">
      <c r="A13" s="140">
        <f t="shared" si="2"/>
        <v>42684</v>
      </c>
      <c r="B13" s="141">
        <f t="shared" si="0"/>
        <v>0.3333333333333333</v>
      </c>
      <c r="C13" s="146"/>
      <c r="D13" s="146"/>
      <c r="E13" s="143">
        <f>IF(AND('Spätschicht(18-24) 25%'!E392&gt;0,'Nachtschicht(00-6) 50%'!E392&gt;0),"Schicht1&amp;2",IF('Spätschicht(18-24) 25%'!E392&gt;0,"Schicht1",IF('Nachtschicht(00-6) 50%'!E392&gt;0,"Schicht2","")))</f>
      </c>
      <c r="F13" s="207">
        <f>IF(E13="Schicht1",'Spätschicht(18-24) 25%'!D392,IF(E13="Schicht2",'Nachtschicht(00-6) 50%'!D392,IF(E13="Schicht1&amp;2",'Spätschicht(18-24) 25%'!D392+'Spätschicht(18-24) 25%'!D392,"")))</f>
      </c>
      <c r="G13" s="210">
        <f t="shared" si="3"/>
        <v>0</v>
      </c>
      <c r="H13" s="177">
        <f t="shared" si="1"/>
        <v>0</v>
      </c>
      <c r="I13" s="228"/>
      <c r="J13" s="173" t="e">
        <f>IF(#REF!-B13&lt;0,B13-#REF!,"")</f>
        <v>#REF!</v>
      </c>
      <c r="K13" s="172" t="e">
        <f>IF(#REF!-B13&gt;0,#REF!-B13,"")</f>
        <v>#REF!</v>
      </c>
      <c r="L13" s="139">
        <f t="shared" si="4"/>
        <v>0</v>
      </c>
      <c r="M13" s="138">
        <f>IF(E13="Schicht1",'Spätschicht(18-24) 25%'!E392,IF(E13="Schicht2",'Nachtschicht(00-6) 50%'!E392,IF(E13="Schicht1&amp;2",'Spätschicht(18-24) 25%'!E392+'Nachtschicht(00-6) 50%'!E392,"")))</f>
      </c>
    </row>
    <row r="14" spans="1:13" ht="13.5" customHeight="1">
      <c r="A14" s="140">
        <f t="shared" si="2"/>
        <v>42685</v>
      </c>
      <c r="B14" s="141">
        <f t="shared" si="0"/>
        <v>0.3333333333333333</v>
      </c>
      <c r="C14" s="146"/>
      <c r="D14" s="146"/>
      <c r="E14" s="143">
        <f>IF(AND('Spätschicht(18-24) 25%'!E393&gt;0,'Nachtschicht(00-6) 50%'!E393&gt;0),"Schicht1&amp;2",IF('Spätschicht(18-24) 25%'!E393&gt;0,"Schicht1",IF('Nachtschicht(00-6) 50%'!E393&gt;0,"Schicht2","")))</f>
      </c>
      <c r="F14" s="207">
        <f>IF(E14="Schicht1",'Spätschicht(18-24) 25%'!D393,IF(E14="Schicht2",'Nachtschicht(00-6) 50%'!D393,IF(E14="Schicht1&amp;2",'Spätschicht(18-24) 25%'!D393+'Spätschicht(18-24) 25%'!D393,"")))</f>
      </c>
      <c r="G14" s="210">
        <f t="shared" si="3"/>
        <v>0</v>
      </c>
      <c r="H14" s="177">
        <f t="shared" si="1"/>
        <v>0</v>
      </c>
      <c r="I14" s="228"/>
      <c r="J14" s="173" t="e">
        <f>IF(#REF!-B14&lt;0,B14-#REF!,"")</f>
        <v>#REF!</v>
      </c>
      <c r="K14" s="172" t="e">
        <f>IF(#REF!-B14&gt;0,#REF!-B14,"")</f>
        <v>#REF!</v>
      </c>
      <c r="L14" s="139">
        <f t="shared" si="4"/>
        <v>0</v>
      </c>
      <c r="M14" s="138">
        <f>IF(E14="Schicht1",'Spätschicht(18-24) 25%'!E393,IF(E14="Schicht2",'Nachtschicht(00-6) 50%'!E393,IF(E14="Schicht1&amp;2",'Spätschicht(18-24) 25%'!E393+'Nachtschicht(00-6) 50%'!E393,"")))</f>
      </c>
    </row>
    <row r="15" spans="1:13" ht="13.5" customHeight="1">
      <c r="A15" s="140">
        <f t="shared" si="2"/>
        <v>42686</v>
      </c>
      <c r="B15" s="141">
        <f t="shared" si="0"/>
        <v>0.3333333333333333</v>
      </c>
      <c r="C15" s="146"/>
      <c r="D15" s="146"/>
      <c r="E15" s="143">
        <f>IF(AND('Spätschicht(18-24) 25%'!E394&gt;0,'Nachtschicht(00-6) 50%'!E394&gt;0),"Schicht1&amp;2",IF('Spätschicht(18-24) 25%'!E394&gt;0,"Schicht1",IF('Nachtschicht(00-6) 50%'!E394&gt;0,"Schicht2","")))</f>
      </c>
      <c r="F15" s="207">
        <f>IF(E15="Schicht1",'Spätschicht(18-24) 25%'!D394,IF(E15="Schicht2",'Nachtschicht(00-6) 50%'!D394,IF(E15="Schicht1&amp;2",'Spätschicht(18-24) 25%'!D394+'Spätschicht(18-24) 25%'!D394,"")))</f>
      </c>
      <c r="G15" s="210">
        <f t="shared" si="3"/>
        <v>0</v>
      </c>
      <c r="H15" s="177">
        <f t="shared" si="1"/>
        <v>0</v>
      </c>
      <c r="I15" s="228"/>
      <c r="J15" s="173" t="e">
        <f>IF(#REF!-B15&lt;0,B15-#REF!,"")</f>
        <v>#REF!</v>
      </c>
      <c r="K15" s="172" t="e">
        <f>IF(#REF!-B15&gt;0,#REF!-B15,"")</f>
        <v>#REF!</v>
      </c>
      <c r="L15" s="139">
        <f t="shared" si="4"/>
        <v>0</v>
      </c>
      <c r="M15" s="138">
        <f>IF(E15="Schicht1",'Spätschicht(18-24) 25%'!E394,IF(E15="Schicht2",'Nachtschicht(00-6) 50%'!E394,IF(E15="Schicht1&amp;2",'Spätschicht(18-24) 25%'!E394+'Nachtschicht(00-6) 50%'!E394,"")))</f>
      </c>
    </row>
    <row r="16" spans="1:13" ht="13.5" customHeight="1">
      <c r="A16" s="140">
        <f t="shared" si="2"/>
        <v>42687</v>
      </c>
      <c r="B16" s="141">
        <f t="shared" si="0"/>
        <v>0.3333333333333333</v>
      </c>
      <c r="C16" s="146"/>
      <c r="D16" s="146"/>
      <c r="E16" s="143">
        <f>IF(AND('Spätschicht(18-24) 25%'!E395&gt;0,'Nachtschicht(00-6) 50%'!E395&gt;0),"Schicht1&amp;2",IF('Spätschicht(18-24) 25%'!E395&gt;0,"Schicht1",IF('Nachtschicht(00-6) 50%'!E395&gt;0,"Schicht2","")))</f>
      </c>
      <c r="F16" s="207">
        <f>IF(E16="Schicht1",'Spätschicht(18-24) 25%'!D395,IF(E16="Schicht2",'Nachtschicht(00-6) 50%'!D395,IF(E16="Schicht1&amp;2",'Spätschicht(18-24) 25%'!D395+'Spätschicht(18-24) 25%'!D395,"")))</f>
      </c>
      <c r="G16" s="210">
        <f t="shared" si="3"/>
        <v>0</v>
      </c>
      <c r="H16" s="177">
        <f t="shared" si="1"/>
        <v>0</v>
      </c>
      <c r="I16" s="228"/>
      <c r="J16" s="173" t="e">
        <f>IF(#REF!-B16&lt;0,B16-#REF!,"")</f>
        <v>#REF!</v>
      </c>
      <c r="K16" s="172" t="e">
        <f>IF(#REF!-B16&gt;0,#REF!-B16,"")</f>
        <v>#REF!</v>
      </c>
      <c r="L16" s="139">
        <f t="shared" si="4"/>
        <v>0</v>
      </c>
      <c r="M16" s="138">
        <f>IF(E16="Schicht1",'Spätschicht(18-24) 25%'!E395,IF(E16="Schicht2",'Nachtschicht(00-6) 50%'!E395,IF(E16="Schicht1&amp;2",'Spätschicht(18-24) 25%'!E395+'Nachtschicht(00-6) 50%'!E395,"")))</f>
      </c>
    </row>
    <row r="17" spans="1:13" ht="13.5" customHeight="1">
      <c r="A17" s="140">
        <f t="shared" si="2"/>
        <v>42688</v>
      </c>
      <c r="B17" s="141">
        <f t="shared" si="0"/>
        <v>0.3333333333333333</v>
      </c>
      <c r="C17" s="146"/>
      <c r="D17" s="146"/>
      <c r="E17" s="143">
        <f>IF(AND('Spätschicht(18-24) 25%'!E396&gt;0,'Nachtschicht(00-6) 50%'!E396&gt;0),"Schicht1&amp;2",IF('Spätschicht(18-24) 25%'!E396&gt;0,"Schicht1",IF('Nachtschicht(00-6) 50%'!E396&gt;0,"Schicht2","")))</f>
      </c>
      <c r="F17" s="207">
        <f>IF(E17="Schicht1",'Spätschicht(18-24) 25%'!D396,IF(E17="Schicht2",'Nachtschicht(00-6) 50%'!D396,IF(E17="Schicht1&amp;2",'Spätschicht(18-24) 25%'!D396+'Spätschicht(18-24) 25%'!D396,"")))</f>
      </c>
      <c r="G17" s="210">
        <f t="shared" si="3"/>
        <v>0</v>
      </c>
      <c r="H17" s="177">
        <f t="shared" si="1"/>
        <v>0</v>
      </c>
      <c r="I17" s="228"/>
      <c r="J17" s="173" t="e">
        <f>IF(#REF!-B17&lt;0,B17-#REF!,"")</f>
        <v>#REF!</v>
      </c>
      <c r="K17" s="172" t="e">
        <f>IF(#REF!-B17&gt;0,#REF!-B17,"")</f>
        <v>#REF!</v>
      </c>
      <c r="L17" s="139">
        <f t="shared" si="4"/>
        <v>0</v>
      </c>
      <c r="M17" s="138">
        <f>IF(E17="Schicht1",'Spätschicht(18-24) 25%'!E396,IF(E17="Schicht2",'Nachtschicht(00-6) 50%'!E396,IF(E17="Schicht1&amp;2",'Spätschicht(18-24) 25%'!E396+'Nachtschicht(00-6) 50%'!E396,"")))</f>
      </c>
    </row>
    <row r="18" spans="1:13" ht="13.5" customHeight="1">
      <c r="A18" s="140">
        <f t="shared" si="2"/>
        <v>42689</v>
      </c>
      <c r="B18" s="141">
        <f t="shared" si="0"/>
        <v>0.3333333333333333</v>
      </c>
      <c r="C18" s="146"/>
      <c r="D18" s="146"/>
      <c r="E18" s="143">
        <f>IF(AND('Spätschicht(18-24) 25%'!E397&gt;0,'Nachtschicht(00-6) 50%'!E397&gt;0),"Schicht1&amp;2",IF('Spätschicht(18-24) 25%'!E397&gt;0,"Schicht1",IF('Nachtschicht(00-6) 50%'!E397&gt;0,"Schicht2","")))</f>
      </c>
      <c r="F18" s="207">
        <f>IF(E18="Schicht1",'Spätschicht(18-24) 25%'!D397,IF(E18="Schicht2",'Nachtschicht(00-6) 50%'!D397,IF(E18="Schicht1&amp;2",'Spätschicht(18-24) 25%'!D397+'Spätschicht(18-24) 25%'!D397,"")))</f>
      </c>
      <c r="G18" s="210">
        <f t="shared" si="3"/>
        <v>0</v>
      </c>
      <c r="H18" s="177">
        <f t="shared" si="1"/>
        <v>0</v>
      </c>
      <c r="I18" s="228"/>
      <c r="J18" s="173" t="e">
        <f>IF(#REF!-B18&lt;0,B18-#REF!,"")</f>
        <v>#REF!</v>
      </c>
      <c r="K18" s="172" t="e">
        <f>IF(#REF!-B18&gt;0,#REF!-B18,"")</f>
        <v>#REF!</v>
      </c>
      <c r="L18" s="139">
        <f t="shared" si="4"/>
        <v>0</v>
      </c>
      <c r="M18" s="138">
        <f>IF(E18="Schicht1",'Spätschicht(18-24) 25%'!E397,IF(E18="Schicht2",'Nachtschicht(00-6) 50%'!E397,IF(E18="Schicht1&amp;2",'Spätschicht(18-24) 25%'!E397+'Nachtschicht(00-6) 50%'!E397,"")))</f>
      </c>
    </row>
    <row r="19" spans="1:13" ht="13.5" customHeight="1">
      <c r="A19" s="140">
        <f t="shared" si="2"/>
        <v>42690</v>
      </c>
      <c r="B19" s="141">
        <f t="shared" si="0"/>
        <v>0.3333333333333333</v>
      </c>
      <c r="C19" s="146"/>
      <c r="D19" s="146"/>
      <c r="E19" s="143">
        <f>IF(AND('Spätschicht(18-24) 25%'!E398&gt;0,'Nachtschicht(00-6) 50%'!E398&gt;0),"Schicht1&amp;2",IF('Spätschicht(18-24) 25%'!E398&gt;0,"Schicht1",IF('Nachtschicht(00-6) 50%'!E398&gt;0,"Schicht2","")))</f>
      </c>
      <c r="F19" s="207">
        <f>IF(E19="Schicht1",'Spätschicht(18-24) 25%'!D398,IF(E19="Schicht2",'Nachtschicht(00-6) 50%'!D398,IF(E19="Schicht1&amp;2",'Spätschicht(18-24) 25%'!D398+'Spätschicht(18-24) 25%'!D398,"")))</f>
      </c>
      <c r="G19" s="210">
        <f t="shared" si="3"/>
        <v>0</v>
      </c>
      <c r="H19" s="177">
        <f t="shared" si="1"/>
        <v>0</v>
      </c>
      <c r="I19" s="228"/>
      <c r="J19" s="173" t="e">
        <f>IF(#REF!-B19&lt;0,B19-#REF!,"")</f>
        <v>#REF!</v>
      </c>
      <c r="K19" s="172" t="e">
        <f>IF(#REF!-B19&gt;0,#REF!-B19,"")</f>
        <v>#REF!</v>
      </c>
      <c r="L19" s="139">
        <f t="shared" si="4"/>
        <v>0</v>
      </c>
      <c r="M19" s="138">
        <f>IF(E19="Schicht1",'Spätschicht(18-24) 25%'!E398,IF(E19="Schicht2",'Nachtschicht(00-6) 50%'!E398,IF(E19="Schicht1&amp;2",'Spätschicht(18-24) 25%'!E398+'Nachtschicht(00-6) 50%'!E398,"")))</f>
      </c>
    </row>
    <row r="20" spans="1:13" ht="13.5" customHeight="1">
      <c r="A20" s="140">
        <f t="shared" si="2"/>
        <v>42691</v>
      </c>
      <c r="B20" s="141">
        <f t="shared" si="0"/>
        <v>0.3333333333333333</v>
      </c>
      <c r="C20" s="146"/>
      <c r="D20" s="146"/>
      <c r="E20" s="143">
        <f>IF(AND('Spätschicht(18-24) 25%'!E399&gt;0,'Nachtschicht(00-6) 50%'!E399&gt;0),"Schicht1&amp;2",IF('Spätschicht(18-24) 25%'!E399&gt;0,"Schicht1",IF('Nachtschicht(00-6) 50%'!E399&gt;0,"Schicht2","")))</f>
      </c>
      <c r="F20" s="207">
        <f>IF(E20="Schicht1",'Spätschicht(18-24) 25%'!D399,IF(E20="Schicht2",'Nachtschicht(00-6) 50%'!D399,IF(E20="Schicht1&amp;2",'Spätschicht(18-24) 25%'!D399+'Spätschicht(18-24) 25%'!D399,"")))</f>
      </c>
      <c r="G20" s="210">
        <f t="shared" si="3"/>
        <v>0</v>
      </c>
      <c r="H20" s="177">
        <f t="shared" si="1"/>
        <v>0</v>
      </c>
      <c r="I20" s="228"/>
      <c r="J20" s="173" t="e">
        <f>IF(#REF!-B20&lt;0,B20-#REF!,"")</f>
        <v>#REF!</v>
      </c>
      <c r="K20" s="172" t="e">
        <f>IF(#REF!-B20&gt;0,#REF!-B20,"")</f>
        <v>#REF!</v>
      </c>
      <c r="L20" s="139">
        <f t="shared" si="4"/>
        <v>0</v>
      </c>
      <c r="M20" s="138">
        <f>IF(E20="Schicht1",'Spätschicht(18-24) 25%'!E399,IF(E20="Schicht2",'Nachtschicht(00-6) 50%'!E399,IF(E20="Schicht1&amp;2",'Spätschicht(18-24) 25%'!E399+'Nachtschicht(00-6) 50%'!E399,"")))</f>
      </c>
    </row>
    <row r="21" spans="1:13" ht="13.5" customHeight="1">
      <c r="A21" s="140">
        <f t="shared" si="2"/>
        <v>42692</v>
      </c>
      <c r="B21" s="141">
        <f t="shared" si="0"/>
        <v>0.3333333333333333</v>
      </c>
      <c r="C21" s="146"/>
      <c r="D21" s="146"/>
      <c r="E21" s="143">
        <f>IF(AND('Spätschicht(18-24) 25%'!E400&gt;0,'Nachtschicht(00-6) 50%'!E400&gt;0),"Schicht1&amp;2",IF('Spätschicht(18-24) 25%'!E400&gt;0,"Schicht1",IF('Nachtschicht(00-6) 50%'!E400&gt;0,"Schicht2","")))</f>
      </c>
      <c r="F21" s="207">
        <f>IF(E21="Schicht1",'Spätschicht(18-24) 25%'!D400,IF(E21="Schicht2",'Nachtschicht(00-6) 50%'!D400,IF(E21="Schicht1&amp;2",'Spätschicht(18-24) 25%'!D400+'Spätschicht(18-24) 25%'!D400,"")))</f>
      </c>
      <c r="G21" s="210">
        <f t="shared" si="3"/>
        <v>0</v>
      </c>
      <c r="H21" s="177">
        <f t="shared" si="1"/>
        <v>0</v>
      </c>
      <c r="I21" s="228"/>
      <c r="J21" s="173" t="e">
        <f>IF(#REF!-B21&lt;0,B21-#REF!,"")</f>
        <v>#REF!</v>
      </c>
      <c r="K21" s="172" t="e">
        <f>IF(#REF!-B21&gt;0,#REF!-B21,"")</f>
        <v>#REF!</v>
      </c>
      <c r="L21" s="139">
        <f t="shared" si="4"/>
        <v>0</v>
      </c>
      <c r="M21" s="138">
        <f>IF(E21="Schicht1",'Spätschicht(18-24) 25%'!E400,IF(E21="Schicht2",'Nachtschicht(00-6) 50%'!E400,IF(E21="Schicht1&amp;2",'Spätschicht(18-24) 25%'!E400+'Nachtschicht(00-6) 50%'!E400,"")))</f>
      </c>
    </row>
    <row r="22" spans="1:13" ht="13.5" customHeight="1">
      <c r="A22" s="140">
        <f t="shared" si="2"/>
        <v>42693</v>
      </c>
      <c r="B22" s="141">
        <f t="shared" si="0"/>
        <v>0.3333333333333333</v>
      </c>
      <c r="C22" s="146"/>
      <c r="D22" s="146"/>
      <c r="E22" s="143">
        <f>IF(AND('Spätschicht(18-24) 25%'!E401&gt;0,'Nachtschicht(00-6) 50%'!E401&gt;0),"Schicht1&amp;2",IF('Spätschicht(18-24) 25%'!E401&gt;0,"Schicht1",IF('Nachtschicht(00-6) 50%'!E401&gt;0,"Schicht2","")))</f>
      </c>
      <c r="F22" s="207">
        <f>IF(E22="Schicht1",'Spätschicht(18-24) 25%'!D401,IF(E22="Schicht2",'Nachtschicht(00-6) 50%'!D401,IF(E22="Schicht1&amp;2",'Spätschicht(18-24) 25%'!D401+'Spätschicht(18-24) 25%'!D401,"")))</f>
      </c>
      <c r="G22" s="210">
        <f t="shared" si="3"/>
        <v>0</v>
      </c>
      <c r="H22" s="177">
        <f t="shared" si="1"/>
        <v>0</v>
      </c>
      <c r="I22" s="228"/>
      <c r="J22" s="173" t="e">
        <f>IF(#REF!-B22&lt;0,B22-#REF!,"")</f>
        <v>#REF!</v>
      </c>
      <c r="K22" s="172" t="e">
        <f>IF(#REF!-B22&gt;0,#REF!-B22,"")</f>
        <v>#REF!</v>
      </c>
      <c r="L22" s="139">
        <f t="shared" si="4"/>
        <v>0</v>
      </c>
      <c r="M22" s="138">
        <f>IF(E22="Schicht1",'Spätschicht(18-24) 25%'!E401,IF(E22="Schicht2",'Nachtschicht(00-6) 50%'!E401,IF(E22="Schicht1&amp;2",'Spätschicht(18-24) 25%'!E401+'Nachtschicht(00-6) 50%'!E401,"")))</f>
      </c>
    </row>
    <row r="23" spans="1:13" ht="13.5" customHeight="1">
      <c r="A23" s="140">
        <f t="shared" si="2"/>
        <v>42694</v>
      </c>
      <c r="B23" s="141">
        <f t="shared" si="0"/>
        <v>0.3333333333333333</v>
      </c>
      <c r="C23" s="146"/>
      <c r="D23" s="146"/>
      <c r="E23" s="143">
        <f>IF(AND('Spätschicht(18-24) 25%'!E402&gt;0,'Nachtschicht(00-6) 50%'!E402&gt;0),"Schicht1&amp;2",IF('Spätschicht(18-24) 25%'!E402&gt;0,"Schicht1",IF('Nachtschicht(00-6) 50%'!E402&gt;0,"Schicht2","")))</f>
      </c>
      <c r="F23" s="207">
        <f>IF(E23="Schicht1",'Spätschicht(18-24) 25%'!D402,IF(E23="Schicht2",'Nachtschicht(00-6) 50%'!D402,IF(E23="Schicht1&amp;2",'Spätschicht(18-24) 25%'!D402+'Spätschicht(18-24) 25%'!D402,"")))</f>
      </c>
      <c r="G23" s="210">
        <f t="shared" si="3"/>
        <v>0</v>
      </c>
      <c r="H23" s="177">
        <f t="shared" si="1"/>
        <v>0</v>
      </c>
      <c r="I23" s="228"/>
      <c r="J23" s="173" t="e">
        <f>IF(#REF!-B23&lt;0,B23-#REF!,"")</f>
        <v>#REF!</v>
      </c>
      <c r="K23" s="172" t="e">
        <f>IF(#REF!-B23&gt;0,#REF!-B23,"")</f>
        <v>#REF!</v>
      </c>
      <c r="L23" s="139">
        <f t="shared" si="4"/>
        <v>0</v>
      </c>
      <c r="M23" s="138">
        <f>IF(E23="Schicht1",'Spätschicht(18-24) 25%'!E402,IF(E23="Schicht2",'Nachtschicht(00-6) 50%'!E402,IF(E23="Schicht1&amp;2",'Spätschicht(18-24) 25%'!E402+'Nachtschicht(00-6) 50%'!E402,"")))</f>
      </c>
    </row>
    <row r="24" spans="1:13" ht="13.5" customHeight="1">
      <c r="A24" s="140">
        <f t="shared" si="2"/>
        <v>42695</v>
      </c>
      <c r="B24" s="141">
        <f t="shared" si="0"/>
        <v>0.3333333333333333</v>
      </c>
      <c r="C24" s="146"/>
      <c r="D24" s="146"/>
      <c r="E24" s="143">
        <f>IF(AND('Spätschicht(18-24) 25%'!E403&gt;0,'Nachtschicht(00-6) 50%'!E403&gt;0),"Schicht1&amp;2",IF('Spätschicht(18-24) 25%'!E403&gt;0,"Schicht1",IF('Nachtschicht(00-6) 50%'!E403&gt;0,"Schicht2","")))</f>
      </c>
      <c r="F24" s="207">
        <f>IF(E24="Schicht1",'Spätschicht(18-24) 25%'!D403,IF(E24="Schicht2",'Nachtschicht(00-6) 50%'!D403,IF(E24="Schicht1&amp;2",'Spätschicht(18-24) 25%'!D403+'Spätschicht(18-24) 25%'!D403,"")))</f>
      </c>
      <c r="G24" s="210">
        <f t="shared" si="3"/>
        <v>0</v>
      </c>
      <c r="H24" s="177">
        <f t="shared" si="1"/>
        <v>0</v>
      </c>
      <c r="I24" s="228"/>
      <c r="J24" s="173" t="e">
        <f>IF(#REF!-B24&lt;0,B24-#REF!,"")</f>
        <v>#REF!</v>
      </c>
      <c r="K24" s="172" t="e">
        <f>IF(#REF!-B24&gt;0,#REF!-B24,"")</f>
        <v>#REF!</v>
      </c>
      <c r="L24" s="139">
        <f t="shared" si="4"/>
        <v>0</v>
      </c>
      <c r="M24" s="138">
        <f>IF(E24="Schicht1",'Spätschicht(18-24) 25%'!E403,IF(E24="Schicht2",'Nachtschicht(00-6) 50%'!E403,IF(E24="Schicht1&amp;2",'Spätschicht(18-24) 25%'!E403+'Nachtschicht(00-6) 50%'!E403,"")))</f>
      </c>
    </row>
    <row r="25" spans="1:13" ht="13.5" customHeight="1">
      <c r="A25" s="140">
        <f t="shared" si="2"/>
        <v>42696</v>
      </c>
      <c r="B25" s="141">
        <f t="shared" si="0"/>
        <v>0.3333333333333333</v>
      </c>
      <c r="C25" s="146"/>
      <c r="D25" s="146"/>
      <c r="E25" s="143">
        <f>IF(AND('Spätschicht(18-24) 25%'!E404&gt;0,'Nachtschicht(00-6) 50%'!E404&gt;0),"Schicht1&amp;2",IF('Spätschicht(18-24) 25%'!E404&gt;0,"Schicht1",IF('Nachtschicht(00-6) 50%'!E404&gt;0,"Schicht2","")))</f>
      </c>
      <c r="F25" s="207">
        <f>IF(E25="Schicht1",'Spätschicht(18-24) 25%'!D404,IF(E25="Schicht2",'Nachtschicht(00-6) 50%'!D404,IF(E25="Schicht1&amp;2",'Spätschicht(18-24) 25%'!D404+'Spätschicht(18-24) 25%'!D404,"")))</f>
      </c>
      <c r="G25" s="210">
        <f t="shared" si="3"/>
        <v>0</v>
      </c>
      <c r="H25" s="177">
        <f t="shared" si="1"/>
        <v>0</v>
      </c>
      <c r="I25" s="228"/>
      <c r="J25" s="173" t="e">
        <f>IF(#REF!-B25&lt;0,B25-#REF!,"")</f>
        <v>#REF!</v>
      </c>
      <c r="K25" s="172" t="e">
        <f>IF(#REF!-B25&gt;0,#REF!-B25,"")</f>
        <v>#REF!</v>
      </c>
      <c r="L25" s="139">
        <f t="shared" si="4"/>
        <v>0</v>
      </c>
      <c r="M25" s="138">
        <f>IF(E25="Schicht1",'Spätschicht(18-24) 25%'!E404,IF(E25="Schicht2",'Nachtschicht(00-6) 50%'!E404,IF(E25="Schicht1&amp;2",'Spätschicht(18-24) 25%'!E404+'Nachtschicht(00-6) 50%'!E404,"")))</f>
      </c>
    </row>
    <row r="26" spans="1:13" ht="13.5" customHeight="1">
      <c r="A26" s="140">
        <f t="shared" si="2"/>
        <v>42697</v>
      </c>
      <c r="B26" s="141">
        <f t="shared" si="0"/>
        <v>0.3333333333333333</v>
      </c>
      <c r="C26" s="146"/>
      <c r="D26" s="146"/>
      <c r="E26" s="143">
        <f>IF(AND('Spätschicht(18-24) 25%'!E405&gt;0,'Nachtschicht(00-6) 50%'!E405&gt;0),"Schicht1&amp;2",IF('Spätschicht(18-24) 25%'!E405&gt;0,"Schicht1",IF('Nachtschicht(00-6) 50%'!E405&gt;0,"Schicht2","")))</f>
      </c>
      <c r="F26" s="207">
        <f>IF(E26="Schicht1",'Spätschicht(18-24) 25%'!D405,IF(E26="Schicht2",'Nachtschicht(00-6) 50%'!D405,IF(E26="Schicht1&amp;2",'Spätschicht(18-24) 25%'!D405+'Spätschicht(18-24) 25%'!D405,"")))</f>
      </c>
      <c r="G26" s="210">
        <f t="shared" si="3"/>
        <v>0</v>
      </c>
      <c r="H26" s="177">
        <f t="shared" si="1"/>
        <v>0</v>
      </c>
      <c r="I26" s="228"/>
      <c r="J26" s="173" t="e">
        <f>IF(#REF!-B26&lt;0,B26-#REF!,"")</f>
        <v>#REF!</v>
      </c>
      <c r="K26" s="172" t="e">
        <f>IF(#REF!-B26&gt;0,#REF!-B26,"")</f>
        <v>#REF!</v>
      </c>
      <c r="L26" s="139">
        <f t="shared" si="4"/>
        <v>0</v>
      </c>
      <c r="M26" s="138">
        <f>IF(E26="Schicht1",'Spätschicht(18-24) 25%'!E405,IF(E26="Schicht2",'Nachtschicht(00-6) 50%'!E405,IF(E26="Schicht1&amp;2",'Spätschicht(18-24) 25%'!E405+'Nachtschicht(00-6) 50%'!E405,"")))</f>
      </c>
    </row>
    <row r="27" spans="1:13" ht="13.5" customHeight="1">
      <c r="A27" s="140">
        <f t="shared" si="2"/>
        <v>42698</v>
      </c>
      <c r="B27" s="141">
        <f t="shared" si="0"/>
        <v>0.3333333333333333</v>
      </c>
      <c r="C27" s="146"/>
      <c r="D27" s="146"/>
      <c r="E27" s="143">
        <f>IF(AND('Spätschicht(18-24) 25%'!E406&gt;0,'Nachtschicht(00-6) 50%'!E406&gt;0),"Schicht1&amp;2",IF('Spätschicht(18-24) 25%'!E406&gt;0,"Schicht1",IF('Nachtschicht(00-6) 50%'!E406&gt;0,"Schicht2","")))</f>
      </c>
      <c r="F27" s="207">
        <f>IF(E27="Schicht1",'Spätschicht(18-24) 25%'!D406,IF(E27="Schicht2",'Nachtschicht(00-6) 50%'!D406,IF(E27="Schicht1&amp;2",'Spätschicht(18-24) 25%'!D406+'Spätschicht(18-24) 25%'!D406,"")))</f>
      </c>
      <c r="G27" s="210">
        <f t="shared" si="3"/>
        <v>0</v>
      </c>
      <c r="H27" s="177">
        <f t="shared" si="1"/>
        <v>0</v>
      </c>
      <c r="I27" s="228"/>
      <c r="J27" s="173" t="e">
        <f>IF(#REF!-B27&lt;0,B27-#REF!,"")</f>
        <v>#REF!</v>
      </c>
      <c r="K27" s="172" t="e">
        <f>IF(#REF!-B27&gt;0,#REF!-B27,"")</f>
        <v>#REF!</v>
      </c>
      <c r="L27" s="139">
        <f t="shared" si="4"/>
        <v>0</v>
      </c>
      <c r="M27" s="138">
        <f>IF(E27="Schicht1",'Spätschicht(18-24) 25%'!E406,IF(E27="Schicht2",'Nachtschicht(00-6) 50%'!E406,IF(E27="Schicht1&amp;2",'Spätschicht(18-24) 25%'!E406+'Nachtschicht(00-6) 50%'!E406,"")))</f>
      </c>
    </row>
    <row r="28" spans="1:13" ht="13.5" customHeight="1">
      <c r="A28" s="140">
        <f t="shared" si="2"/>
        <v>42699</v>
      </c>
      <c r="B28" s="141">
        <f t="shared" si="0"/>
        <v>0.3333333333333333</v>
      </c>
      <c r="C28" s="146"/>
      <c r="D28" s="146"/>
      <c r="E28" s="143">
        <f>IF(AND('Spätschicht(18-24) 25%'!E407&gt;0,'Nachtschicht(00-6) 50%'!E407&gt;0),"Schicht1&amp;2",IF('Spätschicht(18-24) 25%'!E407&gt;0,"Schicht1",IF('Nachtschicht(00-6) 50%'!E407&gt;0,"Schicht2","")))</f>
      </c>
      <c r="F28" s="207">
        <f>IF(E28="Schicht1",'Spätschicht(18-24) 25%'!D407,IF(E28="Schicht2",'Nachtschicht(00-6) 50%'!D407,IF(E28="Schicht1&amp;2",'Spätschicht(18-24) 25%'!D407+'Spätschicht(18-24) 25%'!D407,"")))</f>
      </c>
      <c r="G28" s="210">
        <f t="shared" si="3"/>
        <v>0</v>
      </c>
      <c r="H28" s="177">
        <f t="shared" si="1"/>
        <v>0</v>
      </c>
      <c r="I28" s="228"/>
      <c r="J28" s="173" t="e">
        <f>IF(#REF!-B28&lt;0,B28-#REF!,"")</f>
        <v>#REF!</v>
      </c>
      <c r="K28" s="172" t="e">
        <f>IF(#REF!-B28&gt;0,#REF!-B28,"")</f>
        <v>#REF!</v>
      </c>
      <c r="L28" s="139">
        <f t="shared" si="4"/>
        <v>0</v>
      </c>
      <c r="M28" s="138">
        <f>IF(E28="Schicht1",'Spätschicht(18-24) 25%'!E407,IF(E28="Schicht2",'Nachtschicht(00-6) 50%'!E407,IF(E28="Schicht1&amp;2",'Spätschicht(18-24) 25%'!E407+'Nachtschicht(00-6) 50%'!E407,"")))</f>
      </c>
    </row>
    <row r="29" spans="1:13" ht="13.5" customHeight="1">
      <c r="A29" s="140">
        <f t="shared" si="2"/>
        <v>42700</v>
      </c>
      <c r="B29" s="141">
        <f t="shared" si="0"/>
        <v>0.3333333333333333</v>
      </c>
      <c r="C29" s="146"/>
      <c r="D29" s="146"/>
      <c r="E29" s="143">
        <f>IF(AND('Spätschicht(18-24) 25%'!E408&gt;0,'Nachtschicht(00-6) 50%'!E408&gt;0),"Schicht1&amp;2",IF('Spätschicht(18-24) 25%'!E408&gt;0,"Schicht1",IF('Nachtschicht(00-6) 50%'!E408&gt;0,"Schicht2","")))</f>
      </c>
      <c r="F29" s="207">
        <f>IF(E29="Schicht1",'Spätschicht(18-24) 25%'!D408,IF(E29="Schicht2",'Nachtschicht(00-6) 50%'!D408,IF(E29="Schicht1&amp;2",'Spätschicht(18-24) 25%'!D408+'Spätschicht(18-24) 25%'!D408,"")))</f>
      </c>
      <c r="G29" s="210">
        <f t="shared" si="3"/>
        <v>0</v>
      </c>
      <c r="H29" s="177">
        <f t="shared" si="1"/>
        <v>0</v>
      </c>
      <c r="I29" s="228"/>
      <c r="J29" s="173" t="e">
        <f>IF(#REF!-B29&lt;0,B29-#REF!,"")</f>
        <v>#REF!</v>
      </c>
      <c r="K29" s="172" t="e">
        <f>IF(#REF!-B29&gt;0,#REF!-B29,"")</f>
        <v>#REF!</v>
      </c>
      <c r="L29" s="139">
        <f t="shared" si="4"/>
        <v>0</v>
      </c>
      <c r="M29" s="138">
        <f>IF(E29="Schicht1",'Spätschicht(18-24) 25%'!E408,IF(E29="Schicht2",'Nachtschicht(00-6) 50%'!E408,IF(E29="Schicht1&amp;2",'Spätschicht(18-24) 25%'!E408+'Nachtschicht(00-6) 50%'!E408,"")))</f>
      </c>
    </row>
    <row r="30" spans="1:13" ht="13.5" customHeight="1">
      <c r="A30" s="140">
        <f t="shared" si="2"/>
        <v>42701</v>
      </c>
      <c r="B30" s="141">
        <f t="shared" si="0"/>
        <v>0.3333333333333333</v>
      </c>
      <c r="C30" s="146"/>
      <c r="D30" s="146"/>
      <c r="E30" s="143">
        <f>IF(AND('Spätschicht(18-24) 25%'!E409&gt;0,'Nachtschicht(00-6) 50%'!E409&gt;0),"Schicht1&amp;2",IF('Spätschicht(18-24) 25%'!E409&gt;0,"Schicht1",IF('Nachtschicht(00-6) 50%'!E409&gt;0,"Schicht2","")))</f>
      </c>
      <c r="F30" s="207">
        <f>IF(E30="Schicht1",'Spätschicht(18-24) 25%'!D409,IF(E30="Schicht2",'Nachtschicht(00-6) 50%'!D409,IF(E30="Schicht1&amp;2",'Spätschicht(18-24) 25%'!D409+'Spätschicht(18-24) 25%'!D409,"")))</f>
      </c>
      <c r="G30" s="210">
        <f t="shared" si="3"/>
        <v>0</v>
      </c>
      <c r="H30" s="177">
        <f t="shared" si="1"/>
        <v>0</v>
      </c>
      <c r="I30" s="228"/>
      <c r="J30" s="173" t="e">
        <f>IF(#REF!-B30&lt;0,B30-#REF!,"")</f>
        <v>#REF!</v>
      </c>
      <c r="K30" s="172" t="e">
        <f>IF(#REF!-B30&gt;0,#REF!-B30,"")</f>
        <v>#REF!</v>
      </c>
      <c r="L30" s="139">
        <f t="shared" si="4"/>
        <v>0</v>
      </c>
      <c r="M30" s="138">
        <f>IF(E30="Schicht1",'Spätschicht(18-24) 25%'!E409,IF(E30="Schicht2",'Nachtschicht(00-6) 50%'!E409,IF(E30="Schicht1&amp;2",'Spätschicht(18-24) 25%'!E409+'Nachtschicht(00-6) 50%'!E409,"")))</f>
      </c>
    </row>
    <row r="31" spans="1:13" ht="13.5" customHeight="1">
      <c r="A31" s="140">
        <f t="shared" si="2"/>
        <v>42702</v>
      </c>
      <c r="B31" s="141">
        <f t="shared" si="0"/>
        <v>0.3333333333333333</v>
      </c>
      <c r="C31" s="146"/>
      <c r="D31" s="146"/>
      <c r="E31" s="143">
        <f>IF(AND('Spätschicht(18-24) 25%'!E410&gt;0,'Nachtschicht(00-6) 50%'!E410&gt;0),"Schicht1&amp;2",IF('Spätschicht(18-24) 25%'!E410&gt;0,"Schicht1",IF('Nachtschicht(00-6) 50%'!E410&gt;0,"Schicht2","")))</f>
      </c>
      <c r="F31" s="207">
        <f>IF(E31="Schicht1",'Spätschicht(18-24) 25%'!D410,IF(E31="Schicht2",'Nachtschicht(00-6) 50%'!D410,IF(E31="Schicht1&amp;2",'Spätschicht(18-24) 25%'!D410+'Spätschicht(18-24) 25%'!D410,"")))</f>
      </c>
      <c r="G31" s="210">
        <f t="shared" si="3"/>
        <v>0</v>
      </c>
      <c r="H31" s="177">
        <f t="shared" si="1"/>
        <v>0</v>
      </c>
      <c r="I31" s="228"/>
      <c r="J31" s="173" t="e">
        <f>IF(#REF!-B31&lt;0,B31-#REF!,"")</f>
        <v>#REF!</v>
      </c>
      <c r="K31" s="172" t="e">
        <f>IF(#REF!-B31&gt;0,#REF!-B31,"")</f>
        <v>#REF!</v>
      </c>
      <c r="L31" s="139">
        <f t="shared" si="4"/>
        <v>0</v>
      </c>
      <c r="M31" s="138">
        <f>IF(E31="Schicht1",'Spätschicht(18-24) 25%'!E410,IF(E31="Schicht2",'Nachtschicht(00-6) 50%'!E410,IF(E31="Schicht1&amp;2",'Spätschicht(18-24) 25%'!E410+'Nachtschicht(00-6) 50%'!E410,"")))</f>
      </c>
    </row>
    <row r="32" spans="1:13" ht="13.5" customHeight="1">
      <c r="A32" s="140">
        <f t="shared" si="2"/>
        <v>42703</v>
      </c>
      <c r="B32" s="141">
        <f t="shared" si="0"/>
        <v>0.3333333333333333</v>
      </c>
      <c r="C32" s="146"/>
      <c r="D32" s="146"/>
      <c r="E32" s="143">
        <f>IF(AND('Spätschicht(18-24) 25%'!E411&gt;0,'Nachtschicht(00-6) 50%'!E411&gt;0),"Schicht1&amp;2",IF('Spätschicht(18-24) 25%'!E411&gt;0,"Schicht1",IF('Nachtschicht(00-6) 50%'!E411&gt;0,"Schicht2","")))</f>
      </c>
      <c r="F32" s="207">
        <f>IF(E32="Schicht1",'Spätschicht(18-24) 25%'!D411,IF(E32="Schicht2",'Nachtschicht(00-6) 50%'!D411,IF(E32="Schicht1&amp;2",'Spätschicht(18-24) 25%'!D411+'Spätschicht(18-24) 25%'!D411,"")))</f>
      </c>
      <c r="G32" s="210">
        <f t="shared" si="3"/>
        <v>0</v>
      </c>
      <c r="H32" s="177">
        <f t="shared" si="1"/>
        <v>0</v>
      </c>
      <c r="I32" s="228"/>
      <c r="J32" s="173" t="e">
        <f>IF(#REF!-B32&lt;0,B32-#REF!,"")</f>
        <v>#REF!</v>
      </c>
      <c r="K32" s="172" t="e">
        <f>IF(#REF!-B32&gt;0,#REF!-B32,"")</f>
        <v>#REF!</v>
      </c>
      <c r="L32" s="139">
        <f t="shared" si="4"/>
        <v>0</v>
      </c>
      <c r="M32" s="138">
        <f>IF(E32="Schicht1",'Spätschicht(18-24) 25%'!E411,IF(E32="Schicht2",'Nachtschicht(00-6) 50%'!E411,IF(E32="Schicht1&amp;2",'Spätschicht(18-24) 25%'!E411+'Nachtschicht(00-6) 50%'!E411,"")))</f>
      </c>
    </row>
    <row r="33" spans="1:13" ht="13.5" customHeight="1" thickBot="1">
      <c r="A33" s="140">
        <f t="shared" si="2"/>
        <v>42704</v>
      </c>
      <c r="B33" s="141">
        <f t="shared" si="0"/>
        <v>0.3333333333333333</v>
      </c>
      <c r="C33" s="146"/>
      <c r="D33" s="146"/>
      <c r="E33" s="143">
        <f>IF(AND('Spätschicht(18-24) 25%'!E412&gt;0,'Nachtschicht(00-6) 50%'!E412&gt;0),"Schicht1&amp;2",IF('Spätschicht(18-24) 25%'!E412&gt;0,"Schicht1",IF('Nachtschicht(00-6) 50%'!E412&gt;0,"Schicht2","")))</f>
      </c>
      <c r="F33" s="209">
        <f>IF(E33="Schicht1",'Spätschicht(18-24) 25%'!D412,IF(E33="Schicht2",'Nachtschicht(00-6) 50%'!D412,IF(E33="Schicht1&amp;2",'Spätschicht(18-24) 25%'!D412+'Spätschicht(18-24) 25%'!D412,"")))</f>
      </c>
      <c r="G33" s="213">
        <f t="shared" si="3"/>
        <v>0</v>
      </c>
      <c r="H33" s="177">
        <f t="shared" si="1"/>
        <v>0</v>
      </c>
      <c r="I33" s="228"/>
      <c r="J33" s="173" t="e">
        <f>IF(#REF!-B33&lt;0,B33-#REF!,"")</f>
        <v>#REF!</v>
      </c>
      <c r="K33" s="172" t="e">
        <f>IF(#REF!-B33&gt;0,#REF!-B33,"")</f>
        <v>#REF!</v>
      </c>
      <c r="L33" s="139">
        <f t="shared" si="4"/>
        <v>0</v>
      </c>
      <c r="M33" s="138">
        <f>IF(E33="Schicht1",'Spätschicht(18-24) 25%'!E412,IF(E33="Schicht2",'Nachtschicht(00-6) 50%'!E412,IF(E33="Schicht1&amp;2",'Spätschicht(18-24) 25%'!E412+'Nachtschicht(00-6) 50%'!E412,"")))</f>
      </c>
    </row>
    <row r="34" spans="1:13" s="4" customFormat="1" ht="13.5" customHeight="1" thickBot="1">
      <c r="A34" s="367"/>
      <c r="B34" s="367"/>
      <c r="C34" s="367"/>
      <c r="D34" s="367"/>
      <c r="E34" s="367"/>
      <c r="F34" s="245">
        <f>SUM(F4:F33)</f>
        <v>0</v>
      </c>
      <c r="G34" s="240">
        <f>SUM(G4:G33)</f>
        <v>0</v>
      </c>
      <c r="H34" s="178"/>
      <c r="I34" s="247"/>
      <c r="J34" s="161" t="e">
        <f>SUM(J4:J33)</f>
        <v>#REF!</v>
      </c>
      <c r="K34" s="13" t="e">
        <f>SUM(K4:K33)</f>
        <v>#REF!</v>
      </c>
      <c r="L34" s="174">
        <f>SUM(L4:L33)</f>
        <v>0</v>
      </c>
      <c r="M34" s="174">
        <f>SUM(M4:M33)</f>
        <v>0</v>
      </c>
    </row>
    <row r="35" spans="1:13" ht="28.5" thickBot="1">
      <c r="A35" s="372" t="s">
        <v>76</v>
      </c>
      <c r="B35" s="373"/>
      <c r="C35" s="373"/>
      <c r="D35" s="373"/>
      <c r="E35" s="374"/>
      <c r="F35" s="368">
        <f>SUM(F34+G34)</f>
        <v>0</v>
      </c>
      <c r="G35" s="369"/>
      <c r="H35" s="246"/>
      <c r="I35" s="248" t="s">
        <v>72</v>
      </c>
      <c r="L35" s="370">
        <f>SUM(L34+M34)</f>
        <v>0</v>
      </c>
      <c r="M35" s="371"/>
    </row>
    <row r="36" spans="1:9" ht="12.75">
      <c r="A36" s="329" t="s">
        <v>77</v>
      </c>
      <c r="B36" s="330"/>
      <c r="C36" s="330"/>
      <c r="D36" s="330"/>
      <c r="E36" s="331"/>
      <c r="F36" s="339">
        <f>COUNTIF(I4:I34,"U")</f>
        <v>0</v>
      </c>
      <c r="G36" s="340"/>
      <c r="H36" s="246"/>
      <c r="I36" s="247"/>
    </row>
    <row r="37" spans="1:9" ht="13.5" thickBot="1">
      <c r="A37" s="332"/>
      <c r="B37" s="333"/>
      <c r="C37" s="333"/>
      <c r="D37" s="333"/>
      <c r="E37" s="334"/>
      <c r="F37" s="341"/>
      <c r="G37" s="342"/>
      <c r="H37" s="246"/>
      <c r="I37" s="247"/>
    </row>
  </sheetData>
  <sheetProtection/>
  <mergeCells count="8">
    <mergeCell ref="A36:E37"/>
    <mergeCell ref="F36:G37"/>
    <mergeCell ref="A34:E34"/>
    <mergeCell ref="F35:G35"/>
    <mergeCell ref="L35:M35"/>
    <mergeCell ref="A3:B3"/>
    <mergeCell ref="C3:D3"/>
    <mergeCell ref="A35:E35"/>
  </mergeCells>
  <conditionalFormatting sqref="G34">
    <cfRule type="expression" priority="1" dxfId="0" stopIfTrue="1">
      <formula>OR(G34&lt;0,LEFT(G34,1)="-")</formula>
    </cfRule>
  </conditionalFormatting>
  <conditionalFormatting sqref="A4:M33">
    <cfRule type="expression" priority="2" dxfId="2" stopIfTrue="1">
      <formula>ISNUMBER(VLOOKUP($A4,Feiertage,1,0))</formula>
    </cfRule>
    <cfRule type="expression" priority="3" dxfId="1" stopIfTrue="1">
      <formula>WEEKDAY($A4,2)&gt;5</formula>
    </cfRule>
    <cfRule type="expression" priority="4" dxfId="0" stopIfTrue="1">
      <formula>OR(A4&lt;0,LEFT(A4,1)="-")</formula>
    </cfRule>
  </conditionalFormatting>
  <printOptions gridLines="1"/>
  <pageMargins left="0.7874015748031497" right="0.3937007874015748" top="0.7874015748031497" bottom="0.1968503937007874" header="0" footer="0"/>
  <pageSetup horizontalDpi="600" verticalDpi="600" orientation="landscape" paperSize="9" r:id="rId3"/>
  <legacyDrawing r:id="rId2"/>
</worksheet>
</file>

<file path=xl/worksheets/sheet14.xml><?xml version="1.0" encoding="utf-8"?>
<worksheet xmlns="http://schemas.openxmlformats.org/spreadsheetml/2006/main" xmlns:r="http://schemas.openxmlformats.org/officeDocument/2006/relationships">
  <sheetPr codeName="Tabelle12"/>
  <dimension ref="A1:Y39"/>
  <sheetViews>
    <sheetView showZeros="0" zoomScalePageLayoutView="0" workbookViewId="0" topLeftCell="A1">
      <pane ySplit="2" topLeftCell="A21" activePane="bottomLeft" state="frozen"/>
      <selection pane="topLeft" activeCell="F36" sqref="F36"/>
      <selection pane="bottomLeft" activeCell="I43" sqref="I43"/>
    </sheetView>
  </sheetViews>
  <sheetFormatPr defaultColWidth="11.421875" defaultRowHeight="12.75"/>
  <cols>
    <col min="1" max="1" width="14.8515625" style="7" customWidth="1"/>
    <col min="2" max="2" width="11.421875" style="7" customWidth="1"/>
    <col min="3" max="5" width="10.57421875" style="133" bestFit="1" customWidth="1"/>
    <col min="6" max="6" width="11.8515625" style="133" bestFit="1" customWidth="1"/>
    <col min="7" max="7" width="10.7109375" style="133" customWidth="1"/>
    <col min="8" max="8" width="9.7109375" style="175" customWidth="1"/>
    <col min="9" max="9" width="11.8515625" style="11" customWidth="1"/>
    <col min="10" max="11" width="9.8515625" style="15" hidden="1" customWidth="1"/>
    <col min="12" max="12" width="9.8515625" style="137" customWidth="1"/>
    <col min="13" max="13" width="17.00390625" style="137" bestFit="1" customWidth="1"/>
    <col min="14" max="14" width="10.57421875" style="7" bestFit="1" customWidth="1"/>
    <col min="15" max="16384" width="11.421875" style="7" customWidth="1"/>
  </cols>
  <sheetData>
    <row r="1" spans="2:13" ht="12.75">
      <c r="B1" s="150"/>
      <c r="C1" s="205" t="s">
        <v>74</v>
      </c>
      <c r="D1" s="205" t="s">
        <v>74</v>
      </c>
      <c r="E1" s="153"/>
      <c r="F1" s="205" t="s">
        <v>75</v>
      </c>
      <c r="G1" s="205" t="s">
        <v>74</v>
      </c>
      <c r="H1" s="180"/>
      <c r="I1" s="154"/>
      <c r="J1" s="152"/>
      <c r="K1" s="152"/>
      <c r="L1" s="155"/>
      <c r="M1" s="155"/>
    </row>
    <row r="2" spans="1:25" s="4" customFormat="1" ht="13.5" thickBot="1">
      <c r="A2" s="3"/>
      <c r="B2" s="151" t="s">
        <v>15</v>
      </c>
      <c r="C2" s="156" t="s">
        <v>1</v>
      </c>
      <c r="D2" s="156" t="s">
        <v>2</v>
      </c>
      <c r="E2" s="156" t="s">
        <v>73</v>
      </c>
      <c r="F2" s="156" t="s">
        <v>17</v>
      </c>
      <c r="G2" s="156" t="s">
        <v>17</v>
      </c>
      <c r="H2" s="181" t="s">
        <v>29</v>
      </c>
      <c r="I2" s="157" t="s">
        <v>38</v>
      </c>
      <c r="J2" s="158"/>
      <c r="K2" s="158"/>
      <c r="L2" s="182" t="s">
        <v>70</v>
      </c>
      <c r="M2" s="167" t="s">
        <v>71</v>
      </c>
      <c r="N2" s="5"/>
      <c r="O2" s="5"/>
      <c r="P2" s="5"/>
      <c r="Q2" s="5"/>
      <c r="R2" s="5"/>
      <c r="S2" s="5"/>
      <c r="T2" s="5"/>
      <c r="U2" s="5"/>
      <c r="V2" s="5"/>
      <c r="W2" s="5"/>
      <c r="X2" s="5"/>
      <c r="Y2" s="5"/>
    </row>
    <row r="3" spans="1:25" ht="33" customHeight="1">
      <c r="A3" s="292">
        <f>DATE(gewJahr,12,1)</f>
        <v>42705</v>
      </c>
      <c r="B3" s="293"/>
      <c r="C3" s="298"/>
      <c r="D3" s="298"/>
      <c r="E3" s="169"/>
      <c r="F3" s="169"/>
      <c r="G3" s="132"/>
      <c r="H3" s="176"/>
      <c r="I3" s="6"/>
      <c r="J3" s="14" t="s">
        <v>19</v>
      </c>
      <c r="K3" s="14" t="s">
        <v>20</v>
      </c>
      <c r="L3" s="170"/>
      <c r="N3" s="8"/>
      <c r="O3" s="8"/>
      <c r="P3" s="8"/>
      <c r="Q3" s="8"/>
      <c r="R3" s="8"/>
      <c r="S3" s="8"/>
      <c r="T3" s="8"/>
      <c r="U3" s="8"/>
      <c r="V3" s="8"/>
      <c r="W3" s="8"/>
      <c r="X3" s="8"/>
      <c r="Y3" s="8"/>
    </row>
    <row r="4" spans="1:14" ht="13.5" customHeight="1">
      <c r="A4" s="140">
        <f>DATE(gewJahr,MONTH($A$3),DAY(A3))</f>
        <v>42705</v>
      </c>
      <c r="B4" s="141">
        <f aca="true" t="shared" si="0" ref="B4:B34">IF(OR(A4="",ISNUMBER(VLOOKUP(A4,Feiertage,1,FALSE))),0,VLOOKUP(WEEKDAY(A4,2),Tagesarbeitszeit,2,0))</f>
        <v>0.3333333333333333</v>
      </c>
      <c r="C4" s="146">
        <v>8</v>
      </c>
      <c r="D4" s="146">
        <v>20</v>
      </c>
      <c r="E4" s="143">
        <f>IF(AND('Spätschicht(18-24) 25%'!E420&gt;0,'Nachtschicht(00-6) 50%'!E420&gt;0),"Schicht1&amp;2",IF('Spätschicht(18-24) 25%'!E420&gt;0,"Schicht1",IF('Nachtschicht(00-6) 50%'!E420&gt;0,"Schicht2","")))</f>
      </c>
      <c r="F4" s="207">
        <f>IF(E4="Schicht1",'Spätschicht(18-24) 25%'!D420,IF(E4="Schicht2",'Nachtschicht(00-6) 50%'!D420,IF(E4="Schicht1&amp;2",'Spätschicht(18-24) 25%'!D420+'Spätschicht(18-24) 25%'!D420,"")))</f>
      </c>
      <c r="G4" s="210">
        <f>SUM(D4-C4)</f>
        <v>12</v>
      </c>
      <c r="H4" s="177">
        <f aca="true" t="shared" si="1" ref="H4:H34">IF(OR(I4="U",I4="K",I4="HU",G4=0),0,VLOOKUP(WEEKDAY(A4,2),Tagesarbeitszeit,3,0))</f>
        <v>0.041666666666666664</v>
      </c>
      <c r="I4" s="228"/>
      <c r="J4" s="172" t="e">
        <f>IF(#REF!-B4&lt;0,B4-#REF!,"")</f>
        <v>#REF!</v>
      </c>
      <c r="K4" s="172" t="e">
        <f>IF(#REF!-B4&gt;0,#REF!-B4,"")</f>
        <v>#REF!</v>
      </c>
      <c r="L4" s="139">
        <f>G4*12.7</f>
        <v>152.39999999999998</v>
      </c>
      <c r="M4" s="138">
        <f>IF(E4="Schicht1",'Spätschicht(18-24) 25%'!E420,IF(E4="Schicht2",'Nachtschicht(00-6) 50%'!E420,IF(E4="Schicht1&amp;2",'Spätschicht(18-24) 25%'!E420+'Nachtschicht(00-6) 50%'!E420,"")))</f>
      </c>
      <c r="N4" s="202"/>
    </row>
    <row r="5" spans="1:13" ht="13.5" customHeight="1">
      <c r="A5" s="140">
        <f aca="true" t="shared" si="2" ref="A5:A34">IF(A4="","",IF(MONTH(A4+1)=MONTH($A$3),DATE(gewJahr,MONTH($A$3),DAY(A4+1)),""))</f>
        <v>42706</v>
      </c>
      <c r="B5" s="141">
        <f t="shared" si="0"/>
        <v>0.3333333333333333</v>
      </c>
      <c r="C5" s="146"/>
      <c r="D5" s="146"/>
      <c r="E5" s="143">
        <f>IF(AND('Spätschicht(18-24) 25%'!E421&gt;0,'Nachtschicht(00-6) 50%'!E421&gt;0),"Schicht1&amp;2",IF('Spätschicht(18-24) 25%'!E421&gt;0,"Schicht1",IF('Nachtschicht(00-6) 50%'!E421&gt;0,"Schicht2","")))</f>
      </c>
      <c r="F5" s="207">
        <f>IF(E5="Schicht1",'Spätschicht(18-24) 25%'!D421,IF(E5="Schicht2",'Nachtschicht(00-6) 50%'!D421,IF(E5="Schicht1&amp;2",'Spätschicht(18-24) 25%'!D421+'Spätschicht(18-24) 25%'!D421,"")))</f>
      </c>
      <c r="G5" s="210">
        <f aca="true" t="shared" si="3" ref="G5:G34">SUM(D5-C5)</f>
        <v>0</v>
      </c>
      <c r="H5" s="177">
        <f t="shared" si="1"/>
        <v>0</v>
      </c>
      <c r="I5" s="228"/>
      <c r="J5" s="173" t="e">
        <f>IF(#REF!-B5&lt;0,B5-#REF!,"")</f>
        <v>#REF!</v>
      </c>
      <c r="K5" s="172" t="e">
        <f>IF(#REF!-B5&gt;0,#REF!-B5,"")</f>
        <v>#REF!</v>
      </c>
      <c r="L5" s="139">
        <f aca="true" t="shared" si="4" ref="L5:L34">G5*12.7</f>
        <v>0</v>
      </c>
      <c r="M5" s="138">
        <f>IF(E5="Schicht1",'Spätschicht(18-24) 25%'!E421,IF(E5="Schicht2",'Nachtschicht(00-6) 50%'!E421,IF(E5="Schicht1&amp;2",'Spätschicht(18-24) 25%'!E421+'Nachtschicht(00-6) 50%'!E421,"")))</f>
      </c>
    </row>
    <row r="6" spans="1:13" ht="13.5" customHeight="1">
      <c r="A6" s="140">
        <f t="shared" si="2"/>
        <v>42707</v>
      </c>
      <c r="B6" s="141">
        <f t="shared" si="0"/>
        <v>0.3333333333333333</v>
      </c>
      <c r="C6" s="146"/>
      <c r="D6" s="146"/>
      <c r="E6" s="143">
        <f>IF(AND('Spätschicht(18-24) 25%'!E422&gt;0,'Nachtschicht(00-6) 50%'!E422&gt;0),"Schicht1&amp;2",IF('Spätschicht(18-24) 25%'!E422&gt;0,"Schicht1",IF('Nachtschicht(00-6) 50%'!E422&gt;0,"Schicht2","")))</f>
      </c>
      <c r="F6" s="207">
        <f>IF(E6="Schicht1",'Spätschicht(18-24) 25%'!D422,IF(E6="Schicht2",'Nachtschicht(00-6) 50%'!D422,IF(E6="Schicht1&amp;2",'Spätschicht(18-24) 25%'!D422+'Spätschicht(18-24) 25%'!D422,"")))</f>
      </c>
      <c r="G6" s="210">
        <f t="shared" si="3"/>
        <v>0</v>
      </c>
      <c r="H6" s="177">
        <f t="shared" si="1"/>
        <v>0</v>
      </c>
      <c r="I6" s="228"/>
      <c r="J6" s="173" t="e">
        <f>IF(#REF!-B6&lt;0,B6-#REF!,"")</f>
        <v>#REF!</v>
      </c>
      <c r="K6" s="172" t="e">
        <f>IF(#REF!-B6&gt;0,#REF!-B6,"")</f>
        <v>#REF!</v>
      </c>
      <c r="L6" s="139">
        <f t="shared" si="4"/>
        <v>0</v>
      </c>
      <c r="M6" s="138">
        <f>IF(E6="Schicht1",'Spätschicht(18-24) 25%'!E422,IF(E6="Schicht2",'Nachtschicht(00-6) 50%'!E422,IF(E6="Schicht1&amp;2",'Spätschicht(18-24) 25%'!E422+'Nachtschicht(00-6) 50%'!E422,"")))</f>
      </c>
    </row>
    <row r="7" spans="1:13" ht="13.5" customHeight="1">
      <c r="A7" s="140">
        <f t="shared" si="2"/>
        <v>42708</v>
      </c>
      <c r="B7" s="141">
        <f t="shared" si="0"/>
        <v>0.3333333333333333</v>
      </c>
      <c r="C7" s="146"/>
      <c r="D7" s="146"/>
      <c r="E7" s="143">
        <f>IF(AND('Spätschicht(18-24) 25%'!E423&gt;0,'Nachtschicht(00-6) 50%'!E423&gt;0),"Schicht1&amp;2",IF('Spätschicht(18-24) 25%'!E423&gt;0,"Schicht1",IF('Nachtschicht(00-6) 50%'!E423&gt;0,"Schicht2","")))</f>
      </c>
      <c r="F7" s="207">
        <f>IF(E7="Schicht1",'Spätschicht(18-24) 25%'!D423,IF(E7="Schicht2",'Nachtschicht(00-6) 50%'!D423,IF(E7="Schicht1&amp;2",'Spätschicht(18-24) 25%'!D423+'Spätschicht(18-24) 25%'!D423,"")))</f>
      </c>
      <c r="G7" s="210">
        <f t="shared" si="3"/>
        <v>0</v>
      </c>
      <c r="H7" s="177">
        <f t="shared" si="1"/>
        <v>0</v>
      </c>
      <c r="I7" s="228"/>
      <c r="J7" s="173" t="e">
        <f>IF(#REF!-B7&lt;0,B7-#REF!,"")</f>
        <v>#REF!</v>
      </c>
      <c r="K7" s="172" t="e">
        <f>IF(#REF!-B7&gt;0,#REF!-B7,"")</f>
        <v>#REF!</v>
      </c>
      <c r="L7" s="139">
        <f t="shared" si="4"/>
        <v>0</v>
      </c>
      <c r="M7" s="138">
        <f>IF(E7="Schicht1",'Spätschicht(18-24) 25%'!E423,IF(E7="Schicht2",'Nachtschicht(00-6) 50%'!E423,IF(E7="Schicht1&amp;2",'Spätschicht(18-24) 25%'!E423+'Nachtschicht(00-6) 50%'!E423,"")))</f>
      </c>
    </row>
    <row r="8" spans="1:13" ht="13.5" customHeight="1">
      <c r="A8" s="140">
        <f t="shared" si="2"/>
        <v>42709</v>
      </c>
      <c r="B8" s="141">
        <f t="shared" si="0"/>
        <v>0.3333333333333333</v>
      </c>
      <c r="C8" s="146"/>
      <c r="D8" s="146"/>
      <c r="E8" s="143">
        <f>IF(AND('Spätschicht(18-24) 25%'!E424&gt;0,'Nachtschicht(00-6) 50%'!E424&gt;0),"Schicht1&amp;2",IF('Spätschicht(18-24) 25%'!E424&gt;0,"Schicht1",IF('Nachtschicht(00-6) 50%'!E424&gt;0,"Schicht2","")))</f>
      </c>
      <c r="F8" s="207">
        <f>IF(E8="Schicht1",'Spätschicht(18-24) 25%'!D424,IF(E8="Schicht2",'Nachtschicht(00-6) 50%'!D424,IF(E8="Schicht1&amp;2",'Spätschicht(18-24) 25%'!D424+'Spätschicht(18-24) 25%'!D424,"")))</f>
      </c>
      <c r="G8" s="210">
        <f t="shared" si="3"/>
        <v>0</v>
      </c>
      <c r="H8" s="177">
        <f t="shared" si="1"/>
        <v>0</v>
      </c>
      <c r="I8" s="228"/>
      <c r="J8" s="173" t="e">
        <f>IF(#REF!-B8&lt;0,B8-#REF!,"")</f>
        <v>#REF!</v>
      </c>
      <c r="K8" s="172" t="e">
        <f>IF(#REF!-B8&gt;0,#REF!-B8,"")</f>
        <v>#REF!</v>
      </c>
      <c r="L8" s="139">
        <f t="shared" si="4"/>
        <v>0</v>
      </c>
      <c r="M8" s="138">
        <f>IF(E8="Schicht1",'Spätschicht(18-24) 25%'!E424,IF(E8="Schicht2",'Nachtschicht(00-6) 50%'!E424,IF(E8="Schicht1&amp;2",'Spätschicht(18-24) 25%'!E424+'Nachtschicht(00-6) 50%'!E424,"")))</f>
      </c>
    </row>
    <row r="9" spans="1:13" ht="13.5" customHeight="1">
      <c r="A9" s="140">
        <f t="shared" si="2"/>
        <v>42710</v>
      </c>
      <c r="B9" s="141">
        <f t="shared" si="0"/>
        <v>0.3333333333333333</v>
      </c>
      <c r="C9" s="146"/>
      <c r="D9" s="146"/>
      <c r="E9" s="143">
        <f>IF(AND('Spätschicht(18-24) 25%'!E425&gt;0,'Nachtschicht(00-6) 50%'!E425&gt;0),"Schicht1&amp;2",IF('Spätschicht(18-24) 25%'!E425&gt;0,"Schicht1",IF('Nachtschicht(00-6) 50%'!E425&gt;0,"Schicht2","")))</f>
      </c>
      <c r="F9" s="207">
        <f>IF(E9="Schicht1",'Spätschicht(18-24) 25%'!D425,IF(E9="Schicht2",'Nachtschicht(00-6) 50%'!D425,IF(E9="Schicht1&amp;2",'Spätschicht(18-24) 25%'!D425+'Spätschicht(18-24) 25%'!D425,"")))</f>
      </c>
      <c r="G9" s="210">
        <f t="shared" si="3"/>
        <v>0</v>
      </c>
      <c r="H9" s="177">
        <f t="shared" si="1"/>
        <v>0</v>
      </c>
      <c r="I9" s="228"/>
      <c r="J9" s="173" t="e">
        <f>IF(#REF!-B9&lt;0,B9-#REF!,"")</f>
        <v>#REF!</v>
      </c>
      <c r="K9" s="172" t="e">
        <f>IF(#REF!-B9&gt;0,#REF!-B9,"")</f>
        <v>#REF!</v>
      </c>
      <c r="L9" s="139">
        <f t="shared" si="4"/>
        <v>0</v>
      </c>
      <c r="M9" s="138">
        <f>IF(E9="Schicht1",'Spätschicht(18-24) 25%'!E425,IF(E9="Schicht2",'Nachtschicht(00-6) 50%'!E425,IF(E9="Schicht1&amp;2",'Spätschicht(18-24) 25%'!E425+'Nachtschicht(00-6) 50%'!E425,"")))</f>
      </c>
    </row>
    <row r="10" spans="1:13" ht="13.5" customHeight="1">
      <c r="A10" s="140">
        <f t="shared" si="2"/>
        <v>42711</v>
      </c>
      <c r="B10" s="141">
        <f t="shared" si="0"/>
        <v>0.3333333333333333</v>
      </c>
      <c r="C10" s="146"/>
      <c r="D10" s="146"/>
      <c r="E10" s="143">
        <f>IF(AND('Spätschicht(18-24) 25%'!E426&gt;0,'Nachtschicht(00-6) 50%'!E426&gt;0),"Schicht1&amp;2",IF('Spätschicht(18-24) 25%'!E426&gt;0,"Schicht1",IF('Nachtschicht(00-6) 50%'!E426&gt;0,"Schicht2","")))</f>
      </c>
      <c r="F10" s="207">
        <f>IF(E10="Schicht1",'Spätschicht(18-24) 25%'!D426,IF(E10="Schicht2",'Nachtschicht(00-6) 50%'!D426,IF(E10="Schicht1&amp;2",'Spätschicht(18-24) 25%'!D426+'Spätschicht(18-24) 25%'!D426,"")))</f>
      </c>
      <c r="G10" s="210">
        <f t="shared" si="3"/>
        <v>0</v>
      </c>
      <c r="H10" s="177">
        <f t="shared" si="1"/>
        <v>0</v>
      </c>
      <c r="I10" s="228"/>
      <c r="J10" s="173" t="e">
        <f>IF(#REF!-B10&lt;0,B10-#REF!,"")</f>
        <v>#REF!</v>
      </c>
      <c r="K10" s="172" t="e">
        <f>IF(#REF!-B10&gt;0,#REF!-B10,"")</f>
        <v>#REF!</v>
      </c>
      <c r="L10" s="139">
        <f t="shared" si="4"/>
        <v>0</v>
      </c>
      <c r="M10" s="138">
        <f>IF(E10="Schicht1",'Spätschicht(18-24) 25%'!E426,IF(E10="Schicht2",'Nachtschicht(00-6) 50%'!E426,IF(E10="Schicht1&amp;2",'Spätschicht(18-24) 25%'!E426+'Nachtschicht(00-6) 50%'!E426,"")))</f>
      </c>
    </row>
    <row r="11" spans="1:13" ht="13.5" customHeight="1">
      <c r="A11" s="140">
        <f t="shared" si="2"/>
        <v>42712</v>
      </c>
      <c r="B11" s="141">
        <f t="shared" si="0"/>
        <v>0.3333333333333333</v>
      </c>
      <c r="C11" s="146"/>
      <c r="D11" s="146"/>
      <c r="E11" s="143">
        <f>IF(AND('Spätschicht(18-24) 25%'!E427&gt;0,'Nachtschicht(00-6) 50%'!E427&gt;0),"Schicht1&amp;2",IF('Spätschicht(18-24) 25%'!E427&gt;0,"Schicht1",IF('Nachtschicht(00-6) 50%'!E427&gt;0,"Schicht2","")))</f>
      </c>
      <c r="F11" s="207">
        <f>IF(E11="Schicht1",'Spätschicht(18-24) 25%'!D427,IF(E11="Schicht2",'Nachtschicht(00-6) 50%'!D427,IF(E11="Schicht1&amp;2",'Spätschicht(18-24) 25%'!D427+'Spätschicht(18-24) 25%'!D427,"")))</f>
      </c>
      <c r="G11" s="210">
        <f t="shared" si="3"/>
        <v>0</v>
      </c>
      <c r="H11" s="177">
        <f t="shared" si="1"/>
        <v>0</v>
      </c>
      <c r="I11" s="228"/>
      <c r="J11" s="173" t="e">
        <f>IF(#REF!-B11&lt;0,B11-#REF!,"")</f>
        <v>#REF!</v>
      </c>
      <c r="K11" s="172" t="e">
        <f>IF(#REF!-B11&gt;0,#REF!-B11,"")</f>
        <v>#REF!</v>
      </c>
      <c r="L11" s="139">
        <f t="shared" si="4"/>
        <v>0</v>
      </c>
      <c r="M11" s="138">
        <f>IF(E11="Schicht1",'Spätschicht(18-24) 25%'!E427,IF(E11="Schicht2",'Nachtschicht(00-6) 50%'!E427,IF(E11="Schicht1&amp;2",'Spätschicht(18-24) 25%'!E427+'Nachtschicht(00-6) 50%'!E427,"")))</f>
      </c>
    </row>
    <row r="12" spans="1:13" ht="13.5" customHeight="1">
      <c r="A12" s="140">
        <f t="shared" si="2"/>
        <v>42713</v>
      </c>
      <c r="B12" s="141">
        <f t="shared" si="0"/>
        <v>0.3333333333333333</v>
      </c>
      <c r="C12" s="146"/>
      <c r="D12" s="146"/>
      <c r="E12" s="143">
        <f>IF(AND('Spätschicht(18-24) 25%'!E428&gt;0,'Nachtschicht(00-6) 50%'!E428&gt;0),"Schicht1&amp;2",IF('Spätschicht(18-24) 25%'!E428&gt;0,"Schicht1",IF('Nachtschicht(00-6) 50%'!E428&gt;0,"Schicht2","")))</f>
      </c>
      <c r="F12" s="207">
        <f>IF(E12="Schicht1",'Spätschicht(18-24) 25%'!D428,IF(E12="Schicht2",'Nachtschicht(00-6) 50%'!D428,IF(E12="Schicht1&amp;2",'Spätschicht(18-24) 25%'!D428+'Spätschicht(18-24) 25%'!D428,"")))</f>
      </c>
      <c r="G12" s="210">
        <f t="shared" si="3"/>
        <v>0</v>
      </c>
      <c r="H12" s="177">
        <f t="shared" si="1"/>
        <v>0</v>
      </c>
      <c r="I12" s="228"/>
      <c r="J12" s="173" t="e">
        <f>IF(#REF!-B12&lt;0,B12-#REF!,"")</f>
        <v>#REF!</v>
      </c>
      <c r="K12" s="172" t="e">
        <f>IF(#REF!-B12&gt;0,#REF!-B12,"")</f>
        <v>#REF!</v>
      </c>
      <c r="L12" s="139">
        <f t="shared" si="4"/>
        <v>0</v>
      </c>
      <c r="M12" s="138">
        <f>IF(E12="Schicht1",'Spätschicht(18-24) 25%'!E428,IF(E12="Schicht2",'Nachtschicht(00-6) 50%'!E428,IF(E12="Schicht1&amp;2",'Spätschicht(18-24) 25%'!E428+'Nachtschicht(00-6) 50%'!E428,"")))</f>
      </c>
    </row>
    <row r="13" spans="1:13" ht="13.5" customHeight="1">
      <c r="A13" s="140">
        <f t="shared" si="2"/>
        <v>42714</v>
      </c>
      <c r="B13" s="141">
        <f t="shared" si="0"/>
        <v>0.3333333333333333</v>
      </c>
      <c r="C13" s="146"/>
      <c r="D13" s="146"/>
      <c r="E13" s="143">
        <f>IF(AND('Spätschicht(18-24) 25%'!E429&gt;0,'Nachtschicht(00-6) 50%'!E429&gt;0),"Schicht1&amp;2",IF('Spätschicht(18-24) 25%'!E429&gt;0,"Schicht1",IF('Nachtschicht(00-6) 50%'!E429&gt;0,"Schicht2","")))</f>
      </c>
      <c r="F13" s="207">
        <f>IF(E13="Schicht1",'Spätschicht(18-24) 25%'!D429,IF(E13="Schicht2",'Nachtschicht(00-6) 50%'!D429,IF(E13="Schicht1&amp;2",'Spätschicht(18-24) 25%'!D429+'Spätschicht(18-24) 25%'!D429,"")))</f>
      </c>
      <c r="G13" s="210">
        <f t="shared" si="3"/>
        <v>0</v>
      </c>
      <c r="H13" s="177">
        <f t="shared" si="1"/>
        <v>0</v>
      </c>
      <c r="I13" s="228"/>
      <c r="J13" s="173" t="e">
        <f>IF(#REF!-B13&lt;0,B13-#REF!,"")</f>
        <v>#REF!</v>
      </c>
      <c r="K13" s="172" t="e">
        <f>IF(#REF!-B13&gt;0,#REF!-B13,"")</f>
        <v>#REF!</v>
      </c>
      <c r="L13" s="139">
        <f t="shared" si="4"/>
        <v>0</v>
      </c>
      <c r="M13" s="138">
        <f>IF(E13="Schicht1",'Spätschicht(18-24) 25%'!E429,IF(E13="Schicht2",'Nachtschicht(00-6) 50%'!E429,IF(E13="Schicht1&amp;2",'Spätschicht(18-24) 25%'!E429+'Nachtschicht(00-6) 50%'!E429,"")))</f>
      </c>
    </row>
    <row r="14" spans="1:13" ht="13.5" customHeight="1">
      <c r="A14" s="140">
        <f t="shared" si="2"/>
        <v>42715</v>
      </c>
      <c r="B14" s="141">
        <f t="shared" si="0"/>
        <v>0.3333333333333333</v>
      </c>
      <c r="C14" s="146"/>
      <c r="D14" s="146"/>
      <c r="E14" s="143">
        <f>IF(AND('Spätschicht(18-24) 25%'!E430&gt;0,'Nachtschicht(00-6) 50%'!E430&gt;0),"Schicht1&amp;2",IF('Spätschicht(18-24) 25%'!E430&gt;0,"Schicht1",IF('Nachtschicht(00-6) 50%'!E430&gt;0,"Schicht2","")))</f>
      </c>
      <c r="F14" s="207">
        <f>IF(E14="Schicht1",'Spätschicht(18-24) 25%'!D430,IF(E14="Schicht2",'Nachtschicht(00-6) 50%'!D430,IF(E14="Schicht1&amp;2",'Spätschicht(18-24) 25%'!D430+'Spätschicht(18-24) 25%'!D430,"")))</f>
      </c>
      <c r="G14" s="210">
        <f t="shared" si="3"/>
        <v>0</v>
      </c>
      <c r="H14" s="177">
        <f t="shared" si="1"/>
        <v>0</v>
      </c>
      <c r="I14" s="228"/>
      <c r="J14" s="173" t="e">
        <f>IF(#REF!-B14&lt;0,B14-#REF!,"")</f>
        <v>#REF!</v>
      </c>
      <c r="K14" s="172" t="e">
        <f>IF(#REF!-B14&gt;0,#REF!-B14,"")</f>
        <v>#REF!</v>
      </c>
      <c r="L14" s="139">
        <f t="shared" si="4"/>
        <v>0</v>
      </c>
      <c r="M14" s="138">
        <f>IF(E14="Schicht1",'Spätschicht(18-24) 25%'!E430,IF(E14="Schicht2",'Nachtschicht(00-6) 50%'!E430,IF(E14="Schicht1&amp;2",'Spätschicht(18-24) 25%'!E430+'Nachtschicht(00-6) 50%'!E430,"")))</f>
      </c>
    </row>
    <row r="15" spans="1:13" ht="13.5" customHeight="1">
      <c r="A15" s="140">
        <f t="shared" si="2"/>
        <v>42716</v>
      </c>
      <c r="B15" s="141">
        <f t="shared" si="0"/>
        <v>0.3333333333333333</v>
      </c>
      <c r="C15" s="146"/>
      <c r="D15" s="146"/>
      <c r="E15" s="143">
        <f>IF(AND('Spätschicht(18-24) 25%'!E431&gt;0,'Nachtschicht(00-6) 50%'!E431&gt;0),"Schicht1&amp;2",IF('Spätschicht(18-24) 25%'!E431&gt;0,"Schicht1",IF('Nachtschicht(00-6) 50%'!E431&gt;0,"Schicht2","")))</f>
      </c>
      <c r="F15" s="207">
        <f>IF(E15="Schicht1",'Spätschicht(18-24) 25%'!D431,IF(E15="Schicht2",'Nachtschicht(00-6) 50%'!D431,IF(E15="Schicht1&amp;2",'Spätschicht(18-24) 25%'!D431+'Spätschicht(18-24) 25%'!D431,"")))</f>
      </c>
      <c r="G15" s="210">
        <f t="shared" si="3"/>
        <v>0</v>
      </c>
      <c r="H15" s="177">
        <f t="shared" si="1"/>
        <v>0</v>
      </c>
      <c r="I15" s="228"/>
      <c r="J15" s="173" t="e">
        <f>IF(#REF!-B15&lt;0,B15-#REF!,"")</f>
        <v>#REF!</v>
      </c>
      <c r="K15" s="172" t="e">
        <f>IF(#REF!-B15&gt;0,#REF!-B15,"")</f>
        <v>#REF!</v>
      </c>
      <c r="L15" s="139">
        <f t="shared" si="4"/>
        <v>0</v>
      </c>
      <c r="M15" s="138">
        <f>IF(E15="Schicht1",'Spätschicht(18-24) 25%'!E431,IF(E15="Schicht2",'Nachtschicht(00-6) 50%'!E431,IF(E15="Schicht1&amp;2",'Spätschicht(18-24) 25%'!E431+'Nachtschicht(00-6) 50%'!E431,"")))</f>
      </c>
    </row>
    <row r="16" spans="1:13" ht="13.5" customHeight="1">
      <c r="A16" s="140">
        <f t="shared" si="2"/>
        <v>42717</v>
      </c>
      <c r="B16" s="141">
        <f t="shared" si="0"/>
        <v>0.3333333333333333</v>
      </c>
      <c r="C16" s="146"/>
      <c r="D16" s="146"/>
      <c r="E16" s="143">
        <f>IF(AND('Spätschicht(18-24) 25%'!E432&gt;0,'Nachtschicht(00-6) 50%'!E432&gt;0),"Schicht1&amp;2",IF('Spätschicht(18-24) 25%'!E432&gt;0,"Schicht1",IF('Nachtschicht(00-6) 50%'!E432&gt;0,"Schicht2","")))</f>
      </c>
      <c r="F16" s="207">
        <f>IF(E16="Schicht1",'Spätschicht(18-24) 25%'!D432,IF(E16="Schicht2",'Nachtschicht(00-6) 50%'!D432,IF(E16="Schicht1&amp;2",'Spätschicht(18-24) 25%'!D432+'Spätschicht(18-24) 25%'!D432,"")))</f>
      </c>
      <c r="G16" s="210">
        <f t="shared" si="3"/>
        <v>0</v>
      </c>
      <c r="H16" s="177">
        <f t="shared" si="1"/>
        <v>0</v>
      </c>
      <c r="I16" s="228"/>
      <c r="J16" s="173" t="e">
        <f>IF(#REF!-B16&lt;0,B16-#REF!,"")</f>
        <v>#REF!</v>
      </c>
      <c r="K16" s="172" t="e">
        <f>IF(#REF!-B16&gt;0,#REF!-B16,"")</f>
        <v>#REF!</v>
      </c>
      <c r="L16" s="139">
        <f t="shared" si="4"/>
        <v>0</v>
      </c>
      <c r="M16" s="138">
        <f>IF(E16="Schicht1",'Spätschicht(18-24) 25%'!E432,IF(E16="Schicht2",'Nachtschicht(00-6) 50%'!E432,IF(E16="Schicht1&amp;2",'Spätschicht(18-24) 25%'!E432+'Nachtschicht(00-6) 50%'!E432,"")))</f>
      </c>
    </row>
    <row r="17" spans="1:13" ht="13.5" customHeight="1">
      <c r="A17" s="140">
        <f t="shared" si="2"/>
        <v>42718</v>
      </c>
      <c r="B17" s="141">
        <f t="shared" si="0"/>
        <v>0.3333333333333333</v>
      </c>
      <c r="C17" s="146"/>
      <c r="D17" s="146"/>
      <c r="E17" s="143">
        <f>IF(AND('Spätschicht(18-24) 25%'!E433&gt;0,'Nachtschicht(00-6) 50%'!E433&gt;0),"Schicht1&amp;2",IF('Spätschicht(18-24) 25%'!E433&gt;0,"Schicht1",IF('Nachtschicht(00-6) 50%'!E433&gt;0,"Schicht2","")))</f>
      </c>
      <c r="F17" s="207">
        <f>IF(E17="Schicht1",'Spätschicht(18-24) 25%'!D433,IF(E17="Schicht2",'Nachtschicht(00-6) 50%'!D433,IF(E17="Schicht1&amp;2",'Spätschicht(18-24) 25%'!D433+'Spätschicht(18-24) 25%'!D433,"")))</f>
      </c>
      <c r="G17" s="210">
        <f t="shared" si="3"/>
        <v>0</v>
      </c>
      <c r="H17" s="177">
        <f t="shared" si="1"/>
        <v>0</v>
      </c>
      <c r="I17" s="228"/>
      <c r="J17" s="173" t="e">
        <f>IF(#REF!-B17&lt;0,B17-#REF!,"")</f>
        <v>#REF!</v>
      </c>
      <c r="K17" s="172" t="e">
        <f>IF(#REF!-B17&gt;0,#REF!-B17,"")</f>
        <v>#REF!</v>
      </c>
      <c r="L17" s="139">
        <f t="shared" si="4"/>
        <v>0</v>
      </c>
      <c r="M17" s="138">
        <f>IF(E17="Schicht1",'Spätschicht(18-24) 25%'!E433,IF(E17="Schicht2",'Nachtschicht(00-6) 50%'!E433,IF(E17="Schicht1&amp;2",'Spätschicht(18-24) 25%'!E433+'Nachtschicht(00-6) 50%'!E433,"")))</f>
      </c>
    </row>
    <row r="18" spans="1:13" ht="13.5" customHeight="1">
      <c r="A18" s="140">
        <f t="shared" si="2"/>
        <v>42719</v>
      </c>
      <c r="B18" s="141">
        <f t="shared" si="0"/>
        <v>0.3333333333333333</v>
      </c>
      <c r="C18" s="146"/>
      <c r="D18" s="146"/>
      <c r="E18" s="143">
        <f>IF(AND('Spätschicht(18-24) 25%'!E434&gt;0,'Nachtschicht(00-6) 50%'!E434&gt;0),"Schicht1&amp;2",IF('Spätschicht(18-24) 25%'!E434&gt;0,"Schicht1",IF('Nachtschicht(00-6) 50%'!E434&gt;0,"Schicht2","")))</f>
      </c>
      <c r="F18" s="207">
        <f>IF(E18="Schicht1",'Spätschicht(18-24) 25%'!D434,IF(E18="Schicht2",'Nachtschicht(00-6) 50%'!D434,IF(E18="Schicht1&amp;2",'Spätschicht(18-24) 25%'!D434+'Spätschicht(18-24) 25%'!D434,"")))</f>
      </c>
      <c r="G18" s="210">
        <f t="shared" si="3"/>
        <v>0</v>
      </c>
      <c r="H18" s="177">
        <f t="shared" si="1"/>
        <v>0</v>
      </c>
      <c r="I18" s="228"/>
      <c r="J18" s="173" t="e">
        <f>IF(#REF!-B18&lt;0,B18-#REF!,"")</f>
        <v>#REF!</v>
      </c>
      <c r="K18" s="172" t="e">
        <f>IF(#REF!-B18&gt;0,#REF!-B18,"")</f>
        <v>#REF!</v>
      </c>
      <c r="L18" s="139">
        <f t="shared" si="4"/>
        <v>0</v>
      </c>
      <c r="M18" s="138">
        <f>IF(E18="Schicht1",'Spätschicht(18-24) 25%'!E434,IF(E18="Schicht2",'Nachtschicht(00-6) 50%'!E434,IF(E18="Schicht1&amp;2",'Spätschicht(18-24) 25%'!E434+'Nachtschicht(00-6) 50%'!E434,"")))</f>
      </c>
    </row>
    <row r="19" spans="1:13" ht="13.5" customHeight="1">
      <c r="A19" s="140">
        <f t="shared" si="2"/>
        <v>42720</v>
      </c>
      <c r="B19" s="141">
        <f t="shared" si="0"/>
        <v>0.3333333333333333</v>
      </c>
      <c r="C19" s="146"/>
      <c r="D19" s="146"/>
      <c r="E19" s="143">
        <f>IF(AND('Spätschicht(18-24) 25%'!E435&gt;0,'Nachtschicht(00-6) 50%'!E435&gt;0),"Schicht1&amp;2",IF('Spätschicht(18-24) 25%'!E435&gt;0,"Schicht1",IF('Nachtschicht(00-6) 50%'!E435&gt;0,"Schicht2","")))</f>
      </c>
      <c r="F19" s="207">
        <f>IF(E19="Schicht1",'Spätschicht(18-24) 25%'!D435,IF(E19="Schicht2",'Nachtschicht(00-6) 50%'!D435,IF(E19="Schicht1&amp;2",'Spätschicht(18-24) 25%'!D435+'Spätschicht(18-24) 25%'!D435,"")))</f>
      </c>
      <c r="G19" s="210">
        <f t="shared" si="3"/>
        <v>0</v>
      </c>
      <c r="H19" s="177">
        <f t="shared" si="1"/>
        <v>0</v>
      </c>
      <c r="I19" s="228"/>
      <c r="J19" s="173" t="e">
        <f>IF(#REF!-B19&lt;0,B19-#REF!,"")</f>
        <v>#REF!</v>
      </c>
      <c r="K19" s="172" t="e">
        <f>IF(#REF!-B19&gt;0,#REF!-B19,"")</f>
        <v>#REF!</v>
      </c>
      <c r="L19" s="139">
        <f t="shared" si="4"/>
        <v>0</v>
      </c>
      <c r="M19" s="138">
        <f>IF(E19="Schicht1",'Spätschicht(18-24) 25%'!E435,IF(E19="Schicht2",'Nachtschicht(00-6) 50%'!E435,IF(E19="Schicht1&amp;2",'Spätschicht(18-24) 25%'!E435+'Nachtschicht(00-6) 50%'!E435,"")))</f>
      </c>
    </row>
    <row r="20" spans="1:13" ht="13.5" customHeight="1">
      <c r="A20" s="140">
        <f t="shared" si="2"/>
        <v>42721</v>
      </c>
      <c r="B20" s="141">
        <f t="shared" si="0"/>
        <v>0.3333333333333333</v>
      </c>
      <c r="C20" s="146"/>
      <c r="D20" s="146"/>
      <c r="E20" s="143">
        <f>IF(AND('Spätschicht(18-24) 25%'!E436&gt;0,'Nachtschicht(00-6) 50%'!E436&gt;0),"Schicht1&amp;2",IF('Spätschicht(18-24) 25%'!E436&gt;0,"Schicht1",IF('Nachtschicht(00-6) 50%'!E436&gt;0,"Schicht2","")))</f>
      </c>
      <c r="F20" s="207">
        <f>IF(E20="Schicht1",'Spätschicht(18-24) 25%'!D436,IF(E20="Schicht2",'Nachtschicht(00-6) 50%'!D436,IF(E20="Schicht1&amp;2",'Spätschicht(18-24) 25%'!D436+'Spätschicht(18-24) 25%'!D436,"")))</f>
      </c>
      <c r="G20" s="210">
        <f t="shared" si="3"/>
        <v>0</v>
      </c>
      <c r="H20" s="177">
        <f t="shared" si="1"/>
        <v>0</v>
      </c>
      <c r="I20" s="228"/>
      <c r="J20" s="173" t="e">
        <f>IF(#REF!-B20&lt;0,B20-#REF!,"")</f>
        <v>#REF!</v>
      </c>
      <c r="K20" s="172" t="e">
        <f>IF(#REF!-B20&gt;0,#REF!-B20,"")</f>
        <v>#REF!</v>
      </c>
      <c r="L20" s="139">
        <f t="shared" si="4"/>
        <v>0</v>
      </c>
      <c r="M20" s="138">
        <f>IF(E20="Schicht1",'Spätschicht(18-24) 25%'!E436,IF(E20="Schicht2",'Nachtschicht(00-6) 50%'!E436,IF(E20="Schicht1&amp;2",'Spätschicht(18-24) 25%'!E436+'Nachtschicht(00-6) 50%'!E436,"")))</f>
      </c>
    </row>
    <row r="21" spans="1:13" ht="13.5" customHeight="1">
      <c r="A21" s="140">
        <f t="shared" si="2"/>
        <v>42722</v>
      </c>
      <c r="B21" s="141">
        <f t="shared" si="0"/>
        <v>0.3333333333333333</v>
      </c>
      <c r="C21" s="146"/>
      <c r="D21" s="146"/>
      <c r="E21" s="143">
        <f>IF(AND('Spätschicht(18-24) 25%'!E437&gt;0,'Nachtschicht(00-6) 50%'!E437&gt;0),"Schicht1&amp;2",IF('Spätschicht(18-24) 25%'!E437&gt;0,"Schicht1",IF('Nachtschicht(00-6) 50%'!E437&gt;0,"Schicht2","")))</f>
      </c>
      <c r="F21" s="207">
        <f>IF(E21="Schicht1",'Spätschicht(18-24) 25%'!D437,IF(E21="Schicht2",'Nachtschicht(00-6) 50%'!D437,IF(E21="Schicht1&amp;2",'Spätschicht(18-24) 25%'!D437+'Spätschicht(18-24) 25%'!D437,"")))</f>
      </c>
      <c r="G21" s="210">
        <f t="shared" si="3"/>
        <v>0</v>
      </c>
      <c r="H21" s="177">
        <f t="shared" si="1"/>
        <v>0</v>
      </c>
      <c r="I21" s="228"/>
      <c r="J21" s="173" t="e">
        <f>IF(#REF!-B21&lt;0,B21-#REF!,"")</f>
        <v>#REF!</v>
      </c>
      <c r="K21" s="172" t="e">
        <f>IF(#REF!-B21&gt;0,#REF!-B21,"")</f>
        <v>#REF!</v>
      </c>
      <c r="L21" s="139">
        <f t="shared" si="4"/>
        <v>0</v>
      </c>
      <c r="M21" s="138">
        <f>IF(E21="Schicht1",'Spätschicht(18-24) 25%'!E437,IF(E21="Schicht2",'Nachtschicht(00-6) 50%'!E437,IF(E21="Schicht1&amp;2",'Spätschicht(18-24) 25%'!E437+'Nachtschicht(00-6) 50%'!E437,"")))</f>
      </c>
    </row>
    <row r="22" spans="1:13" ht="13.5" customHeight="1">
      <c r="A22" s="140">
        <f t="shared" si="2"/>
        <v>42723</v>
      </c>
      <c r="B22" s="141">
        <f t="shared" si="0"/>
        <v>0.3333333333333333</v>
      </c>
      <c r="C22" s="146"/>
      <c r="D22" s="146"/>
      <c r="E22" s="143">
        <f>IF(AND('Spätschicht(18-24) 25%'!E438&gt;0,'Nachtschicht(00-6) 50%'!E438&gt;0),"Schicht1&amp;2",IF('Spätschicht(18-24) 25%'!E438&gt;0,"Schicht1",IF('Nachtschicht(00-6) 50%'!E438&gt;0,"Schicht2","")))</f>
      </c>
      <c r="F22" s="207">
        <f>IF(E22="Schicht1",'Spätschicht(18-24) 25%'!D438,IF(E22="Schicht2",'Nachtschicht(00-6) 50%'!D438,IF(E22="Schicht1&amp;2",'Spätschicht(18-24) 25%'!D438+'Spätschicht(18-24) 25%'!D438,"")))</f>
      </c>
      <c r="G22" s="210">
        <f t="shared" si="3"/>
        <v>0</v>
      </c>
      <c r="H22" s="177">
        <f t="shared" si="1"/>
        <v>0</v>
      </c>
      <c r="I22" s="228"/>
      <c r="J22" s="173" t="e">
        <f>IF(#REF!-B22&lt;0,B22-#REF!,"")</f>
        <v>#REF!</v>
      </c>
      <c r="K22" s="172" t="e">
        <f>IF(#REF!-B22&gt;0,#REF!-B22,"")</f>
        <v>#REF!</v>
      </c>
      <c r="L22" s="139">
        <f t="shared" si="4"/>
        <v>0</v>
      </c>
      <c r="M22" s="138">
        <f>IF(E22="Schicht1",'Spätschicht(18-24) 25%'!E438,IF(E22="Schicht2",'Nachtschicht(00-6) 50%'!E438,IF(E22="Schicht1&amp;2",'Spätschicht(18-24) 25%'!E438+'Nachtschicht(00-6) 50%'!E438,"")))</f>
      </c>
    </row>
    <row r="23" spans="1:13" ht="13.5" customHeight="1">
      <c r="A23" s="140">
        <f t="shared" si="2"/>
        <v>42724</v>
      </c>
      <c r="B23" s="141">
        <f t="shared" si="0"/>
        <v>0.3333333333333333</v>
      </c>
      <c r="C23" s="146"/>
      <c r="D23" s="146"/>
      <c r="E23" s="143">
        <f>IF(AND('Spätschicht(18-24) 25%'!E439&gt;0,'Nachtschicht(00-6) 50%'!E439&gt;0),"Schicht1&amp;2",IF('Spätschicht(18-24) 25%'!E439&gt;0,"Schicht1",IF('Nachtschicht(00-6) 50%'!E439&gt;0,"Schicht2","")))</f>
      </c>
      <c r="F23" s="207">
        <f>IF(E23="Schicht1",'Spätschicht(18-24) 25%'!D439,IF(E23="Schicht2",'Nachtschicht(00-6) 50%'!D439,IF(E23="Schicht1&amp;2",'Spätschicht(18-24) 25%'!D439+'Spätschicht(18-24) 25%'!D439,"")))</f>
      </c>
      <c r="G23" s="210">
        <f t="shared" si="3"/>
        <v>0</v>
      </c>
      <c r="H23" s="177">
        <f t="shared" si="1"/>
        <v>0</v>
      </c>
      <c r="I23" s="228"/>
      <c r="J23" s="173" t="e">
        <f>IF(#REF!-B23&lt;0,B23-#REF!,"")</f>
        <v>#REF!</v>
      </c>
      <c r="K23" s="172" t="e">
        <f>IF(#REF!-B23&gt;0,#REF!-B23,"")</f>
        <v>#REF!</v>
      </c>
      <c r="L23" s="139">
        <f t="shared" si="4"/>
        <v>0</v>
      </c>
      <c r="M23" s="138">
        <f>IF(E23="Schicht1",'Spätschicht(18-24) 25%'!E439,IF(E23="Schicht2",'Nachtschicht(00-6) 50%'!E439,IF(E23="Schicht1&amp;2",'Spätschicht(18-24) 25%'!E439+'Nachtschicht(00-6) 50%'!E439,"")))</f>
      </c>
    </row>
    <row r="24" spans="1:13" ht="13.5" customHeight="1">
      <c r="A24" s="140">
        <f t="shared" si="2"/>
        <v>42725</v>
      </c>
      <c r="B24" s="141">
        <f t="shared" si="0"/>
        <v>0.3333333333333333</v>
      </c>
      <c r="C24" s="146"/>
      <c r="D24" s="146"/>
      <c r="E24" s="143">
        <f>IF(AND('Spätschicht(18-24) 25%'!E440&gt;0,'Nachtschicht(00-6) 50%'!E440&gt;0),"Schicht1&amp;2",IF('Spätschicht(18-24) 25%'!E440&gt;0,"Schicht1",IF('Nachtschicht(00-6) 50%'!E440&gt;0,"Schicht2","")))</f>
      </c>
      <c r="F24" s="207">
        <f>IF(E24="Schicht1",'Spätschicht(18-24) 25%'!D440,IF(E24="Schicht2",'Nachtschicht(00-6) 50%'!D440,IF(E24="Schicht1&amp;2",'Spätschicht(18-24) 25%'!D440+'Spätschicht(18-24) 25%'!D440,"")))</f>
      </c>
      <c r="G24" s="210">
        <f t="shared" si="3"/>
        <v>0</v>
      </c>
      <c r="H24" s="177">
        <f t="shared" si="1"/>
        <v>0</v>
      </c>
      <c r="I24" s="228"/>
      <c r="J24" s="173" t="e">
        <f>IF(#REF!-B24&lt;0,B24-#REF!,"")</f>
        <v>#REF!</v>
      </c>
      <c r="K24" s="172" t="e">
        <f>IF(#REF!-B24&gt;0,#REF!-B24,"")</f>
        <v>#REF!</v>
      </c>
      <c r="L24" s="139">
        <f t="shared" si="4"/>
        <v>0</v>
      </c>
      <c r="M24" s="138">
        <f>IF(E24="Schicht1",'Spätschicht(18-24) 25%'!E440,IF(E24="Schicht2",'Nachtschicht(00-6) 50%'!E440,IF(E24="Schicht1&amp;2",'Spätschicht(18-24) 25%'!E440+'Nachtschicht(00-6) 50%'!E440,"")))</f>
      </c>
    </row>
    <row r="25" spans="1:13" ht="13.5" customHeight="1">
      <c r="A25" s="140">
        <f t="shared" si="2"/>
        <v>42726</v>
      </c>
      <c r="B25" s="141">
        <f t="shared" si="0"/>
        <v>0.3333333333333333</v>
      </c>
      <c r="C25" s="146"/>
      <c r="D25" s="146"/>
      <c r="E25" s="143">
        <f>IF(AND('Spätschicht(18-24) 25%'!E441&gt;0,'Nachtschicht(00-6) 50%'!E441&gt;0),"Schicht1&amp;2",IF('Spätschicht(18-24) 25%'!E441&gt;0,"Schicht1",IF('Nachtschicht(00-6) 50%'!E441&gt;0,"Schicht2","")))</f>
      </c>
      <c r="F25" s="207">
        <f>IF(E25="Schicht1",'Spätschicht(18-24) 25%'!D441,IF(E25="Schicht2",'Nachtschicht(00-6) 50%'!D441,IF(E25="Schicht1&amp;2",'Spätschicht(18-24) 25%'!D441+'Spätschicht(18-24) 25%'!D441,"")))</f>
      </c>
      <c r="G25" s="210">
        <f t="shared" si="3"/>
        <v>0</v>
      </c>
      <c r="H25" s="177">
        <f t="shared" si="1"/>
        <v>0</v>
      </c>
      <c r="I25" s="228"/>
      <c r="J25" s="173" t="e">
        <f>IF(#REF!-B25&lt;0,B25-#REF!,"")</f>
        <v>#REF!</v>
      </c>
      <c r="K25" s="172" t="e">
        <f>IF(#REF!-B25&gt;0,#REF!-B25,"")</f>
        <v>#REF!</v>
      </c>
      <c r="L25" s="139">
        <f t="shared" si="4"/>
        <v>0</v>
      </c>
      <c r="M25" s="138">
        <f>IF(E25="Schicht1",'Spätschicht(18-24) 25%'!E441,IF(E25="Schicht2",'Nachtschicht(00-6) 50%'!E441,IF(E25="Schicht1&amp;2",'Spätschicht(18-24) 25%'!E441+'Nachtschicht(00-6) 50%'!E441,"")))</f>
      </c>
    </row>
    <row r="26" spans="1:13" ht="13.5" customHeight="1">
      <c r="A26" s="140">
        <f t="shared" si="2"/>
        <v>42727</v>
      </c>
      <c r="B26" s="141">
        <f t="shared" si="0"/>
        <v>0.3333333333333333</v>
      </c>
      <c r="C26" s="146"/>
      <c r="D26" s="146"/>
      <c r="E26" s="143">
        <f>IF(AND('Spätschicht(18-24) 25%'!E442&gt;0,'Nachtschicht(00-6) 50%'!E442&gt;0),"Schicht1&amp;2",IF('Spätschicht(18-24) 25%'!E442&gt;0,"Schicht1",IF('Nachtschicht(00-6) 50%'!E442&gt;0,"Schicht2","")))</f>
      </c>
      <c r="F26" s="207">
        <f>IF(E26="Schicht1",'Spätschicht(18-24) 25%'!D442,IF(E26="Schicht2",'Nachtschicht(00-6) 50%'!D442,IF(E26="Schicht1&amp;2",'Spätschicht(18-24) 25%'!D442+'Spätschicht(18-24) 25%'!D442,"")))</f>
      </c>
      <c r="G26" s="210">
        <f t="shared" si="3"/>
        <v>0</v>
      </c>
      <c r="H26" s="177">
        <f t="shared" si="1"/>
        <v>0</v>
      </c>
      <c r="I26" s="228"/>
      <c r="J26" s="173" t="e">
        <f>IF(#REF!-B26&lt;0,B26-#REF!,"")</f>
        <v>#REF!</v>
      </c>
      <c r="K26" s="172" t="e">
        <f>IF(#REF!-B26&gt;0,#REF!-B26,"")</f>
        <v>#REF!</v>
      </c>
      <c r="L26" s="139">
        <f t="shared" si="4"/>
        <v>0</v>
      </c>
      <c r="M26" s="138">
        <f>IF(E26="Schicht1",'Spätschicht(18-24) 25%'!E442,IF(E26="Schicht2",'Nachtschicht(00-6) 50%'!E442,IF(E26="Schicht1&amp;2",'Spätschicht(18-24) 25%'!E442+'Nachtschicht(00-6) 50%'!E442,"")))</f>
      </c>
    </row>
    <row r="27" spans="1:13" ht="13.5" customHeight="1">
      <c r="A27" s="140">
        <f t="shared" si="2"/>
        <v>42728</v>
      </c>
      <c r="B27" s="141">
        <f t="shared" si="0"/>
        <v>0.3333333333333333</v>
      </c>
      <c r="C27" s="146"/>
      <c r="D27" s="146"/>
      <c r="E27" s="143">
        <f>IF(AND('Spätschicht(18-24) 25%'!E443&gt;0,'Nachtschicht(00-6) 50%'!E443&gt;0),"Schicht1&amp;2",IF('Spätschicht(18-24) 25%'!E443&gt;0,"Schicht1",IF('Nachtschicht(00-6) 50%'!E443&gt;0,"Schicht2","")))</f>
      </c>
      <c r="F27" s="207">
        <f>IF(E27="Schicht1",'Spätschicht(18-24) 25%'!D443,IF(E27="Schicht2",'Nachtschicht(00-6) 50%'!D443,IF(E27="Schicht1&amp;2",'Spätschicht(18-24) 25%'!D443+'Spätschicht(18-24) 25%'!D443,"")))</f>
      </c>
      <c r="G27" s="210">
        <f t="shared" si="3"/>
        <v>0</v>
      </c>
      <c r="H27" s="177">
        <f t="shared" si="1"/>
        <v>0</v>
      </c>
      <c r="I27" s="228"/>
      <c r="J27" s="173" t="e">
        <f>IF(#REF!-B27&lt;0,B27-#REF!,"")</f>
        <v>#REF!</v>
      </c>
      <c r="K27" s="172" t="e">
        <f>IF(#REF!-B27&gt;0,#REF!-B27,"")</f>
        <v>#REF!</v>
      </c>
      <c r="L27" s="139">
        <f t="shared" si="4"/>
        <v>0</v>
      </c>
      <c r="M27" s="138">
        <f>IF(E27="Schicht1",'Spätschicht(18-24) 25%'!E443,IF(E27="Schicht2",'Nachtschicht(00-6) 50%'!E443,IF(E27="Schicht1&amp;2",'Spätschicht(18-24) 25%'!E443+'Nachtschicht(00-6) 50%'!E443,"")))</f>
      </c>
    </row>
    <row r="28" spans="1:13" ht="13.5" customHeight="1">
      <c r="A28" s="140">
        <f t="shared" si="2"/>
        <v>42729</v>
      </c>
      <c r="B28" s="141">
        <f t="shared" si="0"/>
        <v>0</v>
      </c>
      <c r="C28" s="146"/>
      <c r="D28" s="146"/>
      <c r="E28" s="143">
        <f>IF(AND('Spätschicht(18-24) 25%'!E444&gt;0,'Nachtschicht(00-6) 50%'!E444&gt;0),"Schicht1&amp;2",IF('Spätschicht(18-24) 25%'!E444&gt;0,"Schicht1",IF('Nachtschicht(00-6) 50%'!E444&gt;0,"Schicht2","")))</f>
      </c>
      <c r="F28" s="207">
        <f>IF(E28="Schicht1",'Spätschicht(18-24) 25%'!D444,IF(E28="Schicht2",'Nachtschicht(00-6) 50%'!D444,IF(E28="Schicht1&amp;2",'Spätschicht(18-24) 25%'!D444+'Spätschicht(18-24) 25%'!D444,"")))</f>
      </c>
      <c r="G28" s="210">
        <f t="shared" si="3"/>
        <v>0</v>
      </c>
      <c r="H28" s="177">
        <f t="shared" si="1"/>
        <v>0</v>
      </c>
      <c r="I28" s="228"/>
      <c r="J28" s="173" t="e">
        <f>IF(#REF!-B28&lt;0,B28-#REF!,"")</f>
        <v>#REF!</v>
      </c>
      <c r="K28" s="172" t="e">
        <f>IF(#REF!-B28&gt;0,#REF!-B28,"")</f>
        <v>#REF!</v>
      </c>
      <c r="L28" s="139">
        <f t="shared" si="4"/>
        <v>0</v>
      </c>
      <c r="M28" s="138">
        <f>IF(E28="Schicht1",'Spätschicht(18-24) 25%'!E444,IF(E28="Schicht2",'Nachtschicht(00-6) 50%'!E444,IF(E28="Schicht1&amp;2",'Spätschicht(18-24) 25%'!E444+'Nachtschicht(00-6) 50%'!E444,"")))</f>
      </c>
    </row>
    <row r="29" spans="1:13" ht="13.5" customHeight="1">
      <c r="A29" s="140">
        <f t="shared" si="2"/>
        <v>42730</v>
      </c>
      <c r="B29" s="141">
        <f t="shared" si="0"/>
        <v>0</v>
      </c>
      <c r="C29" s="146"/>
      <c r="D29" s="146"/>
      <c r="E29" s="143">
        <f>IF(AND('Spätschicht(18-24) 25%'!E445&gt;0,'Nachtschicht(00-6) 50%'!E445&gt;0),"Schicht1&amp;2",IF('Spätschicht(18-24) 25%'!E445&gt;0,"Schicht1",IF('Nachtschicht(00-6) 50%'!E445&gt;0,"Schicht2","")))</f>
      </c>
      <c r="F29" s="207">
        <f>IF(E29="Schicht1",'Spätschicht(18-24) 25%'!D445,IF(E29="Schicht2",'Nachtschicht(00-6) 50%'!D445,IF(E29="Schicht1&amp;2",'Spätschicht(18-24) 25%'!D445+'Spätschicht(18-24) 25%'!D445,"")))</f>
      </c>
      <c r="G29" s="210">
        <f t="shared" si="3"/>
        <v>0</v>
      </c>
      <c r="H29" s="177">
        <f t="shared" si="1"/>
        <v>0</v>
      </c>
      <c r="I29" s="228"/>
      <c r="J29" s="173" t="e">
        <f>IF(#REF!-B29&lt;0,B29-#REF!,"")</f>
        <v>#REF!</v>
      </c>
      <c r="K29" s="172" t="e">
        <f>IF(#REF!-B29&gt;0,#REF!-B29,"")</f>
        <v>#REF!</v>
      </c>
      <c r="L29" s="139">
        <f t="shared" si="4"/>
        <v>0</v>
      </c>
      <c r="M29" s="138">
        <f>IF(E29="Schicht1",'Spätschicht(18-24) 25%'!E445,IF(E29="Schicht2",'Nachtschicht(00-6) 50%'!E445,IF(E29="Schicht1&amp;2",'Spätschicht(18-24) 25%'!E445+'Nachtschicht(00-6) 50%'!E445,"")))</f>
      </c>
    </row>
    <row r="30" spans="1:13" ht="13.5" customHeight="1">
      <c r="A30" s="140">
        <f t="shared" si="2"/>
        <v>42731</v>
      </c>
      <c r="B30" s="141">
        <f t="shared" si="0"/>
        <v>0.3333333333333333</v>
      </c>
      <c r="C30" s="146"/>
      <c r="D30" s="146"/>
      <c r="E30" s="143">
        <f>IF(AND('Spätschicht(18-24) 25%'!E446&gt;0,'Nachtschicht(00-6) 50%'!E446&gt;0),"Schicht1&amp;2",IF('Spätschicht(18-24) 25%'!E446&gt;0,"Schicht1",IF('Nachtschicht(00-6) 50%'!E446&gt;0,"Schicht2","")))</f>
      </c>
      <c r="F30" s="207">
        <f>IF(E30="Schicht1",'Spätschicht(18-24) 25%'!D446,IF(E30="Schicht2",'Nachtschicht(00-6) 50%'!D446,IF(E30="Schicht1&amp;2",'Spätschicht(18-24) 25%'!D446+'Spätschicht(18-24) 25%'!D446,"")))</f>
      </c>
      <c r="G30" s="210">
        <f t="shared" si="3"/>
        <v>0</v>
      </c>
      <c r="H30" s="177">
        <f t="shared" si="1"/>
        <v>0</v>
      </c>
      <c r="I30" s="228"/>
      <c r="J30" s="173" t="e">
        <f>IF(#REF!-B30&lt;0,B30-#REF!,"")</f>
        <v>#REF!</v>
      </c>
      <c r="K30" s="172" t="e">
        <f>IF(#REF!-B30&gt;0,#REF!-B30,"")</f>
        <v>#REF!</v>
      </c>
      <c r="L30" s="139">
        <f t="shared" si="4"/>
        <v>0</v>
      </c>
      <c r="M30" s="138">
        <f>IF(E30="Schicht1",'Spätschicht(18-24) 25%'!E446,IF(E30="Schicht2",'Nachtschicht(00-6) 50%'!E446,IF(E30="Schicht1&amp;2",'Spätschicht(18-24) 25%'!E446+'Nachtschicht(00-6) 50%'!E446,"")))</f>
      </c>
    </row>
    <row r="31" spans="1:13" ht="13.5" customHeight="1">
      <c r="A31" s="140">
        <f t="shared" si="2"/>
        <v>42732</v>
      </c>
      <c r="B31" s="141">
        <f t="shared" si="0"/>
        <v>0.3333333333333333</v>
      </c>
      <c r="C31" s="146"/>
      <c r="D31" s="146"/>
      <c r="E31" s="143">
        <f>IF(AND('Spätschicht(18-24) 25%'!E447&gt;0,'Nachtschicht(00-6) 50%'!E447&gt;0),"Schicht1&amp;2",IF('Spätschicht(18-24) 25%'!E447&gt;0,"Schicht1",IF('Nachtschicht(00-6) 50%'!E447&gt;0,"Schicht2","")))</f>
      </c>
      <c r="F31" s="207">
        <f>IF(E31="Schicht1",'Spätschicht(18-24) 25%'!D447,IF(E31="Schicht2",'Nachtschicht(00-6) 50%'!D447,IF(E31="Schicht1&amp;2",'Spätschicht(18-24) 25%'!D447+'Spätschicht(18-24) 25%'!D447,"")))</f>
      </c>
      <c r="G31" s="210">
        <f t="shared" si="3"/>
        <v>0</v>
      </c>
      <c r="H31" s="177">
        <f t="shared" si="1"/>
        <v>0</v>
      </c>
      <c r="I31" s="228"/>
      <c r="J31" s="173" t="e">
        <f>IF(#REF!-B31&lt;0,B31-#REF!,"")</f>
        <v>#REF!</v>
      </c>
      <c r="K31" s="172" t="e">
        <f>IF(#REF!-B31&gt;0,#REF!-B31,"")</f>
        <v>#REF!</v>
      </c>
      <c r="L31" s="139">
        <f t="shared" si="4"/>
        <v>0</v>
      </c>
      <c r="M31" s="138">
        <f>IF(E31="Schicht1",'Spätschicht(18-24) 25%'!E447,IF(E31="Schicht2",'Nachtschicht(00-6) 50%'!E447,IF(E31="Schicht1&amp;2",'Spätschicht(18-24) 25%'!E447+'Nachtschicht(00-6) 50%'!E447,"")))</f>
      </c>
    </row>
    <row r="32" spans="1:13" ht="13.5" customHeight="1">
      <c r="A32" s="140">
        <f t="shared" si="2"/>
        <v>42733</v>
      </c>
      <c r="B32" s="141">
        <f t="shared" si="0"/>
        <v>0.3333333333333333</v>
      </c>
      <c r="C32" s="146"/>
      <c r="D32" s="146"/>
      <c r="E32" s="143">
        <f>IF(AND('Spätschicht(18-24) 25%'!E448&gt;0,'Nachtschicht(00-6) 50%'!E448&gt;0),"Schicht1&amp;2",IF('Spätschicht(18-24) 25%'!E448&gt;0,"Schicht1",IF('Nachtschicht(00-6) 50%'!E448&gt;0,"Schicht2","")))</f>
      </c>
      <c r="F32" s="207">
        <f>IF(E32="Schicht1",'Spätschicht(18-24) 25%'!D448,IF(E32="Schicht2",'Nachtschicht(00-6) 50%'!D448,IF(E32="Schicht1&amp;2",'Spätschicht(18-24) 25%'!D448+'Spätschicht(18-24) 25%'!D448,"")))</f>
      </c>
      <c r="G32" s="210">
        <f t="shared" si="3"/>
        <v>0</v>
      </c>
      <c r="H32" s="177">
        <f t="shared" si="1"/>
        <v>0</v>
      </c>
      <c r="I32" s="228"/>
      <c r="J32" s="173" t="e">
        <f>IF(#REF!-B32&lt;0,B32-#REF!,"")</f>
        <v>#REF!</v>
      </c>
      <c r="K32" s="172" t="e">
        <f>IF(#REF!-B32&gt;0,#REF!-B32,"")</f>
        <v>#REF!</v>
      </c>
      <c r="L32" s="139">
        <f t="shared" si="4"/>
        <v>0</v>
      </c>
      <c r="M32" s="138">
        <f>IF(E32="Schicht1",'Spätschicht(18-24) 25%'!E448,IF(E32="Schicht2",'Nachtschicht(00-6) 50%'!E448,IF(E32="Schicht1&amp;2",'Spätschicht(18-24) 25%'!E448+'Nachtschicht(00-6) 50%'!E448,"")))</f>
      </c>
    </row>
    <row r="33" spans="1:13" ht="13.5" customHeight="1">
      <c r="A33" s="140">
        <f t="shared" si="2"/>
        <v>42734</v>
      </c>
      <c r="B33" s="141">
        <f t="shared" si="0"/>
        <v>0.3333333333333333</v>
      </c>
      <c r="C33" s="146"/>
      <c r="D33" s="146"/>
      <c r="E33" s="143">
        <f>IF(AND('Spätschicht(18-24) 25%'!E449&gt;0,'Nachtschicht(00-6) 50%'!E449&gt;0),"Schicht1&amp;2",IF('Spätschicht(18-24) 25%'!E449&gt;0,"Schicht1",IF('Nachtschicht(00-6) 50%'!E449&gt;0,"Schicht2","")))</f>
      </c>
      <c r="F33" s="207">
        <f>IF(E33="Schicht1",'Spätschicht(18-24) 25%'!D449,IF(E33="Schicht2",'Nachtschicht(00-6) 50%'!D449,IF(E33="Schicht1&amp;2",'Spätschicht(18-24) 25%'!D449+'Spätschicht(18-24) 25%'!D449,"")))</f>
      </c>
      <c r="G33" s="210">
        <f t="shared" si="3"/>
        <v>0</v>
      </c>
      <c r="H33" s="177">
        <f t="shared" si="1"/>
        <v>0</v>
      </c>
      <c r="I33" s="228"/>
      <c r="J33" s="173" t="e">
        <f>IF(#REF!-B33&lt;0,B33-#REF!,"")</f>
        <v>#REF!</v>
      </c>
      <c r="K33" s="172" t="e">
        <f>IF(#REF!-B33&gt;0,#REF!-B33,"")</f>
        <v>#REF!</v>
      </c>
      <c r="L33" s="139">
        <f t="shared" si="4"/>
        <v>0</v>
      </c>
      <c r="M33" s="138">
        <f>IF(E33="Schicht1",'Spätschicht(18-24) 25%'!E449,IF(E33="Schicht2",'Nachtschicht(00-6) 50%'!E449,IF(E33="Schicht1&amp;2",'Spätschicht(18-24) 25%'!E449+'Nachtschicht(00-6) 50%'!E449,"")))</f>
      </c>
    </row>
    <row r="34" spans="1:13" ht="13.5" customHeight="1" thickBot="1">
      <c r="A34" s="140">
        <f t="shared" si="2"/>
        <v>42735</v>
      </c>
      <c r="B34" s="141">
        <f t="shared" si="0"/>
        <v>0.3333333333333333</v>
      </c>
      <c r="C34" s="146"/>
      <c r="D34" s="146"/>
      <c r="E34" s="143">
        <f>IF(AND('Spätschicht(18-24) 25%'!E450&gt;0,'Nachtschicht(00-6) 50%'!E450&gt;0),"Schicht1&amp;2",IF('Spätschicht(18-24) 25%'!E450&gt;0,"Schicht1",IF('Nachtschicht(00-6) 50%'!E450&gt;0,"Schicht2","")))</f>
      </c>
      <c r="F34" s="209">
        <f>IF(E34="Schicht1",'Spätschicht(18-24) 25%'!D450,IF(E34="Schicht2",'Nachtschicht(00-6) 50%'!D450,IF(E34="Schicht1&amp;2",'Spätschicht(18-24) 25%'!D450+'Spätschicht(18-24) 25%'!D450,"")))</f>
      </c>
      <c r="G34" s="213">
        <f t="shared" si="3"/>
        <v>0</v>
      </c>
      <c r="H34" s="177">
        <f t="shared" si="1"/>
        <v>0</v>
      </c>
      <c r="I34" s="228"/>
      <c r="J34" s="173" t="e">
        <f>IF(#REF!-B34&lt;0,B34-#REF!,"")</f>
        <v>#REF!</v>
      </c>
      <c r="K34" s="172" t="e">
        <f>IF(#REF!-B34&gt;0,#REF!-B34,"")</f>
        <v>#REF!</v>
      </c>
      <c r="L34" s="139">
        <f t="shared" si="4"/>
        <v>0</v>
      </c>
      <c r="M34" s="138">
        <f>IF(E34="Schicht1",'Spätschicht(18-24) 25%'!E450,IF(E34="Schicht2",'Nachtschicht(00-6) 50%'!E450,IF(E34="Schicht1&amp;2",'Spätschicht(18-24) 25%'!E450+'Nachtschicht(00-6) 50%'!E450,"")))</f>
      </c>
    </row>
    <row r="35" spans="1:13" s="4" customFormat="1" ht="13.5" customHeight="1" thickBot="1">
      <c r="A35" s="317"/>
      <c r="B35" s="317"/>
      <c r="C35" s="317"/>
      <c r="D35" s="317"/>
      <c r="E35" s="350"/>
      <c r="F35" s="241">
        <f>SUM(F4:F34)</f>
        <v>0</v>
      </c>
      <c r="G35" s="240">
        <f>SUM(G4:G34)</f>
        <v>12</v>
      </c>
      <c r="H35" s="355"/>
      <c r="I35" s="327"/>
      <c r="J35" s="161" t="e">
        <f>SUM(J4:J34)</f>
        <v>#REF!</v>
      </c>
      <c r="K35" s="13" t="e">
        <f>SUM(K4:K34)</f>
        <v>#REF!</v>
      </c>
      <c r="L35" s="174">
        <f>SUM(L4:L34)</f>
        <v>152.39999999999998</v>
      </c>
      <c r="M35" s="174">
        <f>SUM(M4:M34)</f>
        <v>0</v>
      </c>
    </row>
    <row r="36" spans="1:13" ht="14.25" customHeight="1">
      <c r="A36" s="299" t="s">
        <v>76</v>
      </c>
      <c r="B36" s="300"/>
      <c r="C36" s="300"/>
      <c r="D36" s="300"/>
      <c r="E36" s="301"/>
      <c r="F36" s="335">
        <f>SUM(F35:G35)</f>
        <v>12</v>
      </c>
      <c r="G36" s="336"/>
      <c r="H36" s="254"/>
      <c r="I36" s="311" t="s">
        <v>72</v>
      </c>
      <c r="J36" s="134"/>
      <c r="K36" s="134"/>
      <c r="L36" s="365">
        <f>SUM(L35+M35)</f>
        <v>152.39999999999998</v>
      </c>
      <c r="M36" s="366"/>
    </row>
    <row r="37" spans="1:13" ht="13.5" thickBot="1">
      <c r="A37" s="302"/>
      <c r="B37" s="303"/>
      <c r="C37" s="303"/>
      <c r="D37" s="303"/>
      <c r="E37" s="304"/>
      <c r="F37" s="337"/>
      <c r="G37" s="338"/>
      <c r="H37" s="254"/>
      <c r="I37" s="312"/>
      <c r="J37" s="135"/>
      <c r="K37" s="135"/>
      <c r="L37" s="315"/>
      <c r="M37" s="316"/>
    </row>
    <row r="38" spans="1:9" ht="12.75">
      <c r="A38" s="329" t="s">
        <v>77</v>
      </c>
      <c r="B38" s="330"/>
      <c r="C38" s="330"/>
      <c r="D38" s="330"/>
      <c r="E38" s="331"/>
      <c r="F38" s="322">
        <f>COUNTIF(I4:I34,"U")</f>
        <v>0</v>
      </c>
      <c r="G38" s="323"/>
      <c r="H38" s="254"/>
      <c r="I38" s="12"/>
    </row>
    <row r="39" spans="1:8" ht="13.5" thickBot="1">
      <c r="A39" s="332"/>
      <c r="B39" s="333"/>
      <c r="C39" s="333"/>
      <c r="D39" s="333"/>
      <c r="E39" s="334"/>
      <c r="F39" s="324"/>
      <c r="G39" s="325"/>
      <c r="H39" s="254"/>
    </row>
  </sheetData>
  <sheetProtection/>
  <mergeCells count="11">
    <mergeCell ref="A38:E39"/>
    <mergeCell ref="F38:G39"/>
    <mergeCell ref="F36:G37"/>
    <mergeCell ref="H35:I35"/>
    <mergeCell ref="H36:H39"/>
    <mergeCell ref="A35:E35"/>
    <mergeCell ref="A3:B3"/>
    <mergeCell ref="I36:I37"/>
    <mergeCell ref="L36:M37"/>
    <mergeCell ref="C3:D3"/>
    <mergeCell ref="A36:E37"/>
  </mergeCells>
  <conditionalFormatting sqref="G35">
    <cfRule type="expression" priority="1" dxfId="0" stopIfTrue="1">
      <formula>OR(G35&lt;0,LEFT(G35,1)="-")</formula>
    </cfRule>
  </conditionalFormatting>
  <conditionalFormatting sqref="A4:M34">
    <cfRule type="expression" priority="2" dxfId="2" stopIfTrue="1">
      <formula>ISNUMBER(VLOOKUP($A4,Feiertage,1,0))</formula>
    </cfRule>
    <cfRule type="expression" priority="3" dxfId="1" stopIfTrue="1">
      <formula>WEEKDAY($A4,2)&gt;5</formula>
    </cfRule>
    <cfRule type="expression" priority="4" dxfId="0" stopIfTrue="1">
      <formula>OR(A4&lt;0,LEFT(A4,1)="-")</formula>
    </cfRule>
  </conditionalFormatting>
  <printOptions gridLines="1"/>
  <pageMargins left="0.7874015748031497" right="0.3937007874015748" top="0.7874015748031497" bottom="0.1968503937007874" header="0" footer="0"/>
  <pageSetup horizontalDpi="600" verticalDpi="600" orientation="landscape" paperSize="9" r:id="rId3"/>
  <legacyDrawing r:id="rId2"/>
</worksheet>
</file>

<file path=xl/worksheets/sheet15.xml><?xml version="1.0" encoding="utf-8"?>
<worksheet xmlns="http://schemas.openxmlformats.org/spreadsheetml/2006/main" xmlns:r="http://schemas.openxmlformats.org/officeDocument/2006/relationships">
  <sheetPr>
    <tabColor theme="9" tint="-0.24997000396251678"/>
  </sheetPr>
  <dimension ref="A1:H451"/>
  <sheetViews>
    <sheetView zoomScalePageLayoutView="0" workbookViewId="0" topLeftCell="A388">
      <selection activeCell="C87" sqref="C87"/>
    </sheetView>
  </sheetViews>
  <sheetFormatPr defaultColWidth="11.421875" defaultRowHeight="12.75"/>
  <cols>
    <col min="1" max="1" width="28.7109375" style="0" bestFit="1" customWidth="1"/>
    <col min="2" max="2" width="17.7109375" style="197" bestFit="1" customWidth="1"/>
    <col min="3" max="3" width="15.7109375" style="197" bestFit="1" customWidth="1"/>
    <col min="4" max="4" width="15.7109375" style="0" bestFit="1" customWidth="1"/>
    <col min="5" max="5" width="12.8515625" style="0" bestFit="1" customWidth="1"/>
    <col min="6" max="6" width="16.57421875" style="0" bestFit="1" customWidth="1"/>
    <col min="7" max="7" width="19.421875" style="0" bestFit="1" customWidth="1"/>
    <col min="8" max="8" width="10.421875" style="0" customWidth="1"/>
  </cols>
  <sheetData>
    <row r="1" spans="1:5" ht="12.75">
      <c r="A1" s="402" t="s">
        <v>69</v>
      </c>
      <c r="B1" s="403"/>
      <c r="C1" s="403"/>
      <c r="D1" s="403"/>
      <c r="E1" s="403"/>
    </row>
    <row r="2" spans="1:5" ht="12.75">
      <c r="A2" s="403"/>
      <c r="B2" s="403"/>
      <c r="C2" s="403"/>
      <c r="D2" s="403"/>
      <c r="E2" s="403"/>
    </row>
    <row r="3" spans="1:8" ht="18">
      <c r="A3" s="410">
        <v>40909</v>
      </c>
      <c r="B3" s="410"/>
      <c r="C3" s="410"/>
      <c r="D3" s="410"/>
      <c r="E3" s="410"/>
      <c r="G3" s="250" t="s">
        <v>80</v>
      </c>
      <c r="H3" s="251">
        <v>12.7</v>
      </c>
    </row>
    <row r="4" spans="1:5" ht="12.75">
      <c r="A4" s="410"/>
      <c r="B4" s="410"/>
      <c r="C4" s="410"/>
      <c r="D4" s="410"/>
      <c r="E4" s="410"/>
    </row>
    <row r="5" ht="13.5" thickBot="1"/>
    <row r="6" spans="1:5" ht="13.5" thickBot="1">
      <c r="A6" s="75" t="s">
        <v>62</v>
      </c>
      <c r="B6" s="198" t="s">
        <v>66</v>
      </c>
      <c r="C6" s="198" t="s">
        <v>67</v>
      </c>
      <c r="D6" s="76" t="s">
        <v>63</v>
      </c>
      <c r="E6" s="77" t="s">
        <v>64</v>
      </c>
    </row>
    <row r="7" spans="1:5" ht="12.75">
      <c r="A7" s="95">
        <v>40909</v>
      </c>
      <c r="B7" s="82"/>
      <c r="C7" s="82"/>
      <c r="D7" s="82">
        <f aca="true" t="shared" si="0" ref="D7:D37">C7-B7</f>
        <v>0</v>
      </c>
      <c r="E7" s="97">
        <f>(D7*12.7)+(D7*0.25*$H$3)</f>
        <v>0</v>
      </c>
    </row>
    <row r="8" spans="1:5" ht="12.75">
      <c r="A8" s="98">
        <v>40910</v>
      </c>
      <c r="B8" s="99">
        <v>18</v>
      </c>
      <c r="C8" s="99">
        <v>24</v>
      </c>
      <c r="D8" s="99">
        <f t="shared" si="0"/>
        <v>6</v>
      </c>
      <c r="E8" s="101">
        <f aca="true" t="shared" si="1" ref="E8:E37">(D8*12.7)+(D8*0.25*$H$3)</f>
        <v>95.24999999999999</v>
      </c>
    </row>
    <row r="9" spans="1:5" ht="12.75">
      <c r="A9" s="98">
        <v>40911</v>
      </c>
      <c r="B9" s="99"/>
      <c r="C9" s="99"/>
      <c r="D9" s="99">
        <f t="shared" si="0"/>
        <v>0</v>
      </c>
      <c r="E9" s="101">
        <f t="shared" si="1"/>
        <v>0</v>
      </c>
    </row>
    <row r="10" spans="1:5" ht="12.75">
      <c r="A10" s="98">
        <v>40912</v>
      </c>
      <c r="B10" s="99">
        <v>18</v>
      </c>
      <c r="C10" s="99">
        <v>23</v>
      </c>
      <c r="D10" s="99">
        <f t="shared" si="0"/>
        <v>5</v>
      </c>
      <c r="E10" s="101">
        <f t="shared" si="1"/>
        <v>79.375</v>
      </c>
    </row>
    <row r="11" spans="1:5" ht="12.75">
      <c r="A11" s="98">
        <v>40913</v>
      </c>
      <c r="B11" s="99"/>
      <c r="C11" s="99"/>
      <c r="D11" s="99">
        <f t="shared" si="0"/>
        <v>0</v>
      </c>
      <c r="E11" s="101">
        <f t="shared" si="1"/>
        <v>0</v>
      </c>
    </row>
    <row r="12" spans="1:5" ht="12.75">
      <c r="A12" s="98">
        <v>40914</v>
      </c>
      <c r="B12" s="99"/>
      <c r="C12" s="99"/>
      <c r="D12" s="99">
        <f t="shared" si="0"/>
        <v>0</v>
      </c>
      <c r="E12" s="101">
        <f t="shared" si="1"/>
        <v>0</v>
      </c>
    </row>
    <row r="13" spans="1:5" ht="12.75">
      <c r="A13" s="98">
        <v>40915</v>
      </c>
      <c r="B13" s="99"/>
      <c r="C13" s="99"/>
      <c r="D13" s="99">
        <f t="shared" si="0"/>
        <v>0</v>
      </c>
      <c r="E13" s="101">
        <f t="shared" si="1"/>
        <v>0</v>
      </c>
    </row>
    <row r="14" spans="1:5" ht="12.75">
      <c r="A14" s="98">
        <v>40916</v>
      </c>
      <c r="B14" s="99"/>
      <c r="C14" s="99"/>
      <c r="D14" s="99">
        <f t="shared" si="0"/>
        <v>0</v>
      </c>
      <c r="E14" s="101">
        <f t="shared" si="1"/>
        <v>0</v>
      </c>
    </row>
    <row r="15" spans="1:5" ht="12.75">
      <c r="A15" s="78">
        <v>40917</v>
      </c>
      <c r="B15" s="79"/>
      <c r="C15" s="79"/>
      <c r="D15" s="79">
        <f t="shared" si="0"/>
        <v>0</v>
      </c>
      <c r="E15" s="97">
        <f t="shared" si="1"/>
        <v>0</v>
      </c>
    </row>
    <row r="16" spans="1:5" ht="12.75">
      <c r="A16" s="78">
        <v>40918</v>
      </c>
      <c r="B16" s="79"/>
      <c r="C16" s="79"/>
      <c r="D16" s="79">
        <f t="shared" si="0"/>
        <v>0</v>
      </c>
      <c r="E16" s="97">
        <f t="shared" si="1"/>
        <v>0</v>
      </c>
    </row>
    <row r="17" spans="1:5" ht="12.75">
      <c r="A17" s="78">
        <v>40919</v>
      </c>
      <c r="B17" s="79"/>
      <c r="C17" s="79"/>
      <c r="D17" s="79">
        <f t="shared" si="0"/>
        <v>0</v>
      </c>
      <c r="E17" s="97">
        <f t="shared" si="1"/>
        <v>0</v>
      </c>
    </row>
    <row r="18" spans="1:5" ht="12.75">
      <c r="A18" s="78">
        <v>40920</v>
      </c>
      <c r="B18" s="79"/>
      <c r="C18" s="79"/>
      <c r="D18" s="79">
        <f t="shared" si="0"/>
        <v>0</v>
      </c>
      <c r="E18" s="97">
        <f t="shared" si="1"/>
        <v>0</v>
      </c>
    </row>
    <row r="19" spans="1:5" ht="12.75">
      <c r="A19" s="78">
        <v>40921</v>
      </c>
      <c r="B19" s="79"/>
      <c r="C19" s="79"/>
      <c r="D19" s="79">
        <f t="shared" si="0"/>
        <v>0</v>
      </c>
      <c r="E19" s="97">
        <f t="shared" si="1"/>
        <v>0</v>
      </c>
    </row>
    <row r="20" spans="1:5" ht="12.75">
      <c r="A20" s="78">
        <v>40922</v>
      </c>
      <c r="B20" s="79"/>
      <c r="C20" s="79"/>
      <c r="D20" s="79">
        <f t="shared" si="0"/>
        <v>0</v>
      </c>
      <c r="E20" s="97">
        <f t="shared" si="1"/>
        <v>0</v>
      </c>
    </row>
    <row r="21" spans="1:5" ht="12.75">
      <c r="A21" s="78">
        <v>40923</v>
      </c>
      <c r="B21" s="79"/>
      <c r="C21" s="79"/>
      <c r="D21" s="79">
        <f t="shared" si="0"/>
        <v>0</v>
      </c>
      <c r="E21" s="97">
        <f t="shared" si="1"/>
        <v>0</v>
      </c>
    </row>
    <row r="22" spans="1:5" ht="12.75">
      <c r="A22" s="98">
        <v>40924</v>
      </c>
      <c r="B22" s="99"/>
      <c r="C22" s="99"/>
      <c r="D22" s="99">
        <f t="shared" si="0"/>
        <v>0</v>
      </c>
      <c r="E22" s="101">
        <f t="shared" si="1"/>
        <v>0</v>
      </c>
    </row>
    <row r="23" spans="1:5" ht="12.75">
      <c r="A23" s="98">
        <v>40925</v>
      </c>
      <c r="B23" s="99"/>
      <c r="C23" s="99"/>
      <c r="D23" s="99">
        <f t="shared" si="0"/>
        <v>0</v>
      </c>
      <c r="E23" s="101">
        <f t="shared" si="1"/>
        <v>0</v>
      </c>
    </row>
    <row r="24" spans="1:5" ht="12.75">
      <c r="A24" s="98">
        <v>40926</v>
      </c>
      <c r="B24" s="99"/>
      <c r="C24" s="99"/>
      <c r="D24" s="99">
        <f t="shared" si="0"/>
        <v>0</v>
      </c>
      <c r="E24" s="101">
        <f t="shared" si="1"/>
        <v>0</v>
      </c>
    </row>
    <row r="25" spans="1:5" ht="12.75">
      <c r="A25" s="98">
        <v>40927</v>
      </c>
      <c r="B25" s="99"/>
      <c r="C25" s="99"/>
      <c r="D25" s="99">
        <f t="shared" si="0"/>
        <v>0</v>
      </c>
      <c r="E25" s="101">
        <f t="shared" si="1"/>
        <v>0</v>
      </c>
    </row>
    <row r="26" spans="1:5" ht="12.75">
      <c r="A26" s="98">
        <v>40928</v>
      </c>
      <c r="B26" s="99"/>
      <c r="C26" s="99"/>
      <c r="D26" s="99">
        <f t="shared" si="0"/>
        <v>0</v>
      </c>
      <c r="E26" s="101">
        <f t="shared" si="1"/>
        <v>0</v>
      </c>
    </row>
    <row r="27" spans="1:5" ht="12.75">
      <c r="A27" s="98">
        <v>40929</v>
      </c>
      <c r="B27" s="99"/>
      <c r="C27" s="99"/>
      <c r="D27" s="99">
        <f t="shared" si="0"/>
        <v>0</v>
      </c>
      <c r="E27" s="101">
        <f t="shared" si="1"/>
        <v>0</v>
      </c>
    </row>
    <row r="28" spans="1:5" ht="12.75">
      <c r="A28" s="98">
        <v>40930</v>
      </c>
      <c r="B28" s="99"/>
      <c r="C28" s="99"/>
      <c r="D28" s="99">
        <f t="shared" si="0"/>
        <v>0</v>
      </c>
      <c r="E28" s="101">
        <f t="shared" si="1"/>
        <v>0</v>
      </c>
    </row>
    <row r="29" spans="1:5" ht="12.75">
      <c r="A29" s="78">
        <v>40931</v>
      </c>
      <c r="B29" s="79"/>
      <c r="C29" s="79"/>
      <c r="D29" s="79">
        <f t="shared" si="0"/>
        <v>0</v>
      </c>
      <c r="E29" s="97">
        <f t="shared" si="1"/>
        <v>0</v>
      </c>
    </row>
    <row r="30" spans="1:5" ht="12.75">
      <c r="A30" s="78">
        <v>40932</v>
      </c>
      <c r="B30" s="79"/>
      <c r="C30" s="79"/>
      <c r="D30" s="79">
        <f t="shared" si="0"/>
        <v>0</v>
      </c>
      <c r="E30" s="97">
        <f t="shared" si="1"/>
        <v>0</v>
      </c>
    </row>
    <row r="31" spans="1:5" ht="12.75">
      <c r="A31" s="78">
        <v>40933</v>
      </c>
      <c r="B31" s="79"/>
      <c r="C31" s="79"/>
      <c r="D31" s="79">
        <f t="shared" si="0"/>
        <v>0</v>
      </c>
      <c r="E31" s="97">
        <f t="shared" si="1"/>
        <v>0</v>
      </c>
    </row>
    <row r="32" spans="1:5" ht="12.75">
      <c r="A32" s="78">
        <v>40934</v>
      </c>
      <c r="B32" s="79"/>
      <c r="C32" s="79"/>
      <c r="D32" s="79">
        <f t="shared" si="0"/>
        <v>0</v>
      </c>
      <c r="E32" s="97">
        <f t="shared" si="1"/>
        <v>0</v>
      </c>
    </row>
    <row r="33" spans="1:5" ht="12.75">
      <c r="A33" s="78">
        <v>40935</v>
      </c>
      <c r="B33" s="79"/>
      <c r="C33" s="79"/>
      <c r="D33" s="79">
        <f t="shared" si="0"/>
        <v>0</v>
      </c>
      <c r="E33" s="97">
        <f t="shared" si="1"/>
        <v>0</v>
      </c>
    </row>
    <row r="34" spans="1:5" ht="12.75">
      <c r="A34" s="78">
        <v>40936</v>
      </c>
      <c r="B34" s="79"/>
      <c r="C34" s="79"/>
      <c r="D34" s="79">
        <f t="shared" si="0"/>
        <v>0</v>
      </c>
      <c r="E34" s="97">
        <f t="shared" si="1"/>
        <v>0</v>
      </c>
    </row>
    <row r="35" spans="1:5" ht="12.75">
      <c r="A35" s="78">
        <v>40937</v>
      </c>
      <c r="B35" s="79"/>
      <c r="C35" s="79"/>
      <c r="D35" s="79">
        <f t="shared" si="0"/>
        <v>0</v>
      </c>
      <c r="E35" s="97">
        <f t="shared" si="1"/>
        <v>0</v>
      </c>
    </row>
    <row r="36" spans="1:5" ht="12.75">
      <c r="A36" s="98">
        <v>40938</v>
      </c>
      <c r="B36" s="99"/>
      <c r="C36" s="99"/>
      <c r="D36" s="99">
        <f t="shared" si="0"/>
        <v>0</v>
      </c>
      <c r="E36" s="97">
        <f t="shared" si="1"/>
        <v>0</v>
      </c>
    </row>
    <row r="37" spans="1:5" ht="13.5" customHeight="1">
      <c r="A37" s="100">
        <v>40939</v>
      </c>
      <c r="B37" s="99"/>
      <c r="C37" s="99"/>
      <c r="D37" s="99">
        <f t="shared" si="0"/>
        <v>0</v>
      </c>
      <c r="E37" s="97">
        <f t="shared" si="1"/>
        <v>0</v>
      </c>
    </row>
    <row r="38" spans="1:5" ht="13.5" thickBot="1">
      <c r="A38" s="42"/>
      <c r="B38" s="199"/>
      <c r="C38" s="199" t="s">
        <v>65</v>
      </c>
      <c r="D38" s="73">
        <f>SUM(D7:D27)</f>
        <v>11</v>
      </c>
      <c r="E38" s="74">
        <f>SUM(E7:E27)</f>
        <v>174.625</v>
      </c>
    </row>
    <row r="41" spans="1:5" ht="12.75">
      <c r="A41" s="411">
        <v>40940</v>
      </c>
      <c r="B41" s="411"/>
      <c r="C41" s="411"/>
      <c r="D41" s="411"/>
      <c r="E41" s="411"/>
    </row>
    <row r="42" spans="1:5" ht="12.75">
      <c r="A42" s="411"/>
      <c r="B42" s="411"/>
      <c r="C42" s="411"/>
      <c r="D42" s="411"/>
      <c r="E42" s="411"/>
    </row>
    <row r="43" ht="13.5" thickBot="1"/>
    <row r="44" spans="1:5" ht="12.75">
      <c r="A44" s="75" t="s">
        <v>62</v>
      </c>
      <c r="B44" s="198" t="s">
        <v>66</v>
      </c>
      <c r="C44" s="198" t="s">
        <v>67</v>
      </c>
      <c r="D44" s="76" t="s">
        <v>63</v>
      </c>
      <c r="E44" s="77" t="s">
        <v>64</v>
      </c>
    </row>
    <row r="45" spans="1:5" ht="12.75">
      <c r="A45" s="96">
        <v>40940</v>
      </c>
      <c r="B45" s="79"/>
      <c r="C45" s="79"/>
      <c r="D45" s="79">
        <f aca="true" t="shared" si="2" ref="D45:D73">C45-B45</f>
        <v>0</v>
      </c>
      <c r="E45" s="97">
        <f>(D45*12.7)+(D45*0.25*$H$3)</f>
        <v>0</v>
      </c>
    </row>
    <row r="46" spans="1:5" ht="12.75">
      <c r="A46" s="96">
        <v>40941</v>
      </c>
      <c r="B46" s="79"/>
      <c r="C46" s="79"/>
      <c r="D46" s="79">
        <f t="shared" si="2"/>
        <v>0</v>
      </c>
      <c r="E46" s="97">
        <f aca="true" t="shared" si="3" ref="E46:E73">(D46*12.7)+(D46*0.25*$H$3)</f>
        <v>0</v>
      </c>
    </row>
    <row r="47" spans="1:5" ht="12.75">
      <c r="A47" s="96">
        <v>40942</v>
      </c>
      <c r="B47" s="79"/>
      <c r="C47" s="79"/>
      <c r="D47" s="79">
        <f t="shared" si="2"/>
        <v>0</v>
      </c>
      <c r="E47" s="97">
        <f t="shared" si="3"/>
        <v>0</v>
      </c>
    </row>
    <row r="48" spans="1:5" ht="12.75">
      <c r="A48" s="96">
        <v>40943</v>
      </c>
      <c r="B48" s="79"/>
      <c r="C48" s="79"/>
      <c r="D48" s="79">
        <f t="shared" si="2"/>
        <v>0</v>
      </c>
      <c r="E48" s="97">
        <f t="shared" si="3"/>
        <v>0</v>
      </c>
    </row>
    <row r="49" spans="1:5" ht="12.75">
      <c r="A49" s="96">
        <v>40944</v>
      </c>
      <c r="B49" s="79"/>
      <c r="C49" s="79"/>
      <c r="D49" s="79">
        <f t="shared" si="2"/>
        <v>0</v>
      </c>
      <c r="E49" s="97">
        <f t="shared" si="3"/>
        <v>0</v>
      </c>
    </row>
    <row r="50" spans="1:5" ht="12.75">
      <c r="A50" s="102">
        <v>40945</v>
      </c>
      <c r="B50" s="83"/>
      <c r="C50" s="83"/>
      <c r="D50" s="83">
        <f t="shared" si="2"/>
        <v>0</v>
      </c>
      <c r="E50" s="103">
        <f t="shared" si="3"/>
        <v>0</v>
      </c>
    </row>
    <row r="51" spans="1:5" ht="12.75">
      <c r="A51" s="102">
        <v>40946</v>
      </c>
      <c r="B51" s="83"/>
      <c r="C51" s="83"/>
      <c r="D51" s="83">
        <f t="shared" si="2"/>
        <v>0</v>
      </c>
      <c r="E51" s="103">
        <f t="shared" si="3"/>
        <v>0</v>
      </c>
    </row>
    <row r="52" spans="1:5" ht="12.75">
      <c r="A52" s="102">
        <v>40947</v>
      </c>
      <c r="B52" s="83"/>
      <c r="C52" s="83"/>
      <c r="D52" s="83">
        <f t="shared" si="2"/>
        <v>0</v>
      </c>
      <c r="E52" s="103">
        <f t="shared" si="3"/>
        <v>0</v>
      </c>
    </row>
    <row r="53" spans="1:5" ht="12.75">
      <c r="A53" s="102">
        <v>40948</v>
      </c>
      <c r="B53" s="83"/>
      <c r="C53" s="83"/>
      <c r="D53" s="83">
        <f t="shared" si="2"/>
        <v>0</v>
      </c>
      <c r="E53" s="103">
        <f t="shared" si="3"/>
        <v>0</v>
      </c>
    </row>
    <row r="54" spans="1:5" ht="12.75">
      <c r="A54" s="102">
        <v>40949</v>
      </c>
      <c r="B54" s="83"/>
      <c r="C54" s="83"/>
      <c r="D54" s="83">
        <f t="shared" si="2"/>
        <v>0</v>
      </c>
      <c r="E54" s="103">
        <f t="shared" si="3"/>
        <v>0</v>
      </c>
    </row>
    <row r="55" spans="1:5" ht="12.75">
      <c r="A55" s="102">
        <v>40950</v>
      </c>
      <c r="B55" s="83"/>
      <c r="C55" s="83"/>
      <c r="D55" s="83">
        <f t="shared" si="2"/>
        <v>0</v>
      </c>
      <c r="E55" s="103">
        <f t="shared" si="3"/>
        <v>0</v>
      </c>
    </row>
    <row r="56" spans="1:5" ht="12.75">
      <c r="A56" s="102">
        <v>40951</v>
      </c>
      <c r="B56" s="83"/>
      <c r="C56" s="83"/>
      <c r="D56" s="83">
        <f t="shared" si="2"/>
        <v>0</v>
      </c>
      <c r="E56" s="103">
        <f t="shared" si="3"/>
        <v>0</v>
      </c>
    </row>
    <row r="57" spans="1:5" ht="12.75">
      <c r="A57" s="96">
        <v>40952</v>
      </c>
      <c r="B57" s="79"/>
      <c r="C57" s="79"/>
      <c r="D57" s="79">
        <f t="shared" si="2"/>
        <v>0</v>
      </c>
      <c r="E57" s="97">
        <f t="shared" si="3"/>
        <v>0</v>
      </c>
    </row>
    <row r="58" spans="1:5" ht="12.75">
      <c r="A58" s="96">
        <v>40953</v>
      </c>
      <c r="B58" s="79"/>
      <c r="C58" s="79"/>
      <c r="D58" s="79">
        <f t="shared" si="2"/>
        <v>0</v>
      </c>
      <c r="E58" s="97">
        <f t="shared" si="3"/>
        <v>0</v>
      </c>
    </row>
    <row r="59" spans="1:5" ht="12.75">
      <c r="A59" s="96">
        <v>40954</v>
      </c>
      <c r="B59" s="79"/>
      <c r="C59" s="79"/>
      <c r="D59" s="79">
        <f t="shared" si="2"/>
        <v>0</v>
      </c>
      <c r="E59" s="97">
        <f t="shared" si="3"/>
        <v>0</v>
      </c>
    </row>
    <row r="60" spans="1:5" ht="12.75">
      <c r="A60" s="96">
        <v>40955</v>
      </c>
      <c r="B60" s="79"/>
      <c r="C60" s="79"/>
      <c r="D60" s="79">
        <f t="shared" si="2"/>
        <v>0</v>
      </c>
      <c r="E60" s="97">
        <f t="shared" si="3"/>
        <v>0</v>
      </c>
    </row>
    <row r="61" spans="1:5" ht="12.75">
      <c r="A61" s="96">
        <v>40956</v>
      </c>
      <c r="B61" s="79"/>
      <c r="C61" s="79"/>
      <c r="D61" s="79">
        <f t="shared" si="2"/>
        <v>0</v>
      </c>
      <c r="E61" s="97">
        <f t="shared" si="3"/>
        <v>0</v>
      </c>
    </row>
    <row r="62" spans="1:5" ht="12.75">
      <c r="A62" s="96">
        <v>40957</v>
      </c>
      <c r="B62" s="79"/>
      <c r="C62" s="79"/>
      <c r="D62" s="79">
        <f t="shared" si="2"/>
        <v>0</v>
      </c>
      <c r="E62" s="97">
        <f t="shared" si="3"/>
        <v>0</v>
      </c>
    </row>
    <row r="63" spans="1:5" ht="12.75">
      <c r="A63" s="96">
        <v>40958</v>
      </c>
      <c r="B63" s="79"/>
      <c r="C63" s="79"/>
      <c r="D63" s="79">
        <f t="shared" si="2"/>
        <v>0</v>
      </c>
      <c r="E63" s="97">
        <f t="shared" si="3"/>
        <v>0</v>
      </c>
    </row>
    <row r="64" spans="1:5" ht="12.75">
      <c r="A64" s="102">
        <v>40959</v>
      </c>
      <c r="B64" s="83"/>
      <c r="C64" s="83"/>
      <c r="D64" s="83">
        <f t="shared" si="2"/>
        <v>0</v>
      </c>
      <c r="E64" s="103">
        <f t="shared" si="3"/>
        <v>0</v>
      </c>
    </row>
    <row r="65" spans="1:5" ht="12.75">
      <c r="A65" s="102">
        <v>40960</v>
      </c>
      <c r="B65" s="83"/>
      <c r="C65" s="83"/>
      <c r="D65" s="83">
        <f t="shared" si="2"/>
        <v>0</v>
      </c>
      <c r="E65" s="103">
        <f t="shared" si="3"/>
        <v>0</v>
      </c>
    </row>
    <row r="66" spans="1:5" ht="12.75">
      <c r="A66" s="102">
        <v>40961</v>
      </c>
      <c r="B66" s="83"/>
      <c r="C66" s="83"/>
      <c r="D66" s="83">
        <f t="shared" si="2"/>
        <v>0</v>
      </c>
      <c r="E66" s="103">
        <f t="shared" si="3"/>
        <v>0</v>
      </c>
    </row>
    <row r="67" spans="1:5" ht="12.75">
      <c r="A67" s="102">
        <v>40962</v>
      </c>
      <c r="B67" s="83"/>
      <c r="C67" s="83"/>
      <c r="D67" s="83">
        <f t="shared" si="2"/>
        <v>0</v>
      </c>
      <c r="E67" s="103">
        <f t="shared" si="3"/>
        <v>0</v>
      </c>
    </row>
    <row r="68" spans="1:5" ht="12.75">
      <c r="A68" s="102">
        <v>40963</v>
      </c>
      <c r="B68" s="83"/>
      <c r="C68" s="83"/>
      <c r="D68" s="83">
        <f t="shared" si="2"/>
        <v>0</v>
      </c>
      <c r="E68" s="103">
        <f t="shared" si="3"/>
        <v>0</v>
      </c>
    </row>
    <row r="69" spans="1:5" ht="12.75">
      <c r="A69" s="102">
        <v>40964</v>
      </c>
      <c r="B69" s="83"/>
      <c r="C69" s="83"/>
      <c r="D69" s="83">
        <f t="shared" si="2"/>
        <v>0</v>
      </c>
      <c r="E69" s="103">
        <f t="shared" si="3"/>
        <v>0</v>
      </c>
    </row>
    <row r="70" spans="1:5" ht="12.75">
      <c r="A70" s="102">
        <v>40965</v>
      </c>
      <c r="B70" s="83"/>
      <c r="C70" s="83"/>
      <c r="D70" s="83">
        <f t="shared" si="2"/>
        <v>0</v>
      </c>
      <c r="E70" s="103">
        <f t="shared" si="3"/>
        <v>0</v>
      </c>
    </row>
    <row r="71" spans="1:5" ht="12.75">
      <c r="A71" s="96">
        <v>40966</v>
      </c>
      <c r="B71" s="79"/>
      <c r="C71" s="79"/>
      <c r="D71" s="79">
        <f t="shared" si="2"/>
        <v>0</v>
      </c>
      <c r="E71" s="97">
        <f t="shared" si="3"/>
        <v>0</v>
      </c>
    </row>
    <row r="72" spans="1:5" ht="12.75">
      <c r="A72" s="96">
        <v>40967</v>
      </c>
      <c r="B72" s="79"/>
      <c r="C72" s="79"/>
      <c r="D72" s="79">
        <f t="shared" si="2"/>
        <v>0</v>
      </c>
      <c r="E72" s="97">
        <f t="shared" si="3"/>
        <v>0</v>
      </c>
    </row>
    <row r="73" spans="1:5" ht="12.75">
      <c r="A73" s="96">
        <v>40968</v>
      </c>
      <c r="B73" s="79"/>
      <c r="C73" s="79"/>
      <c r="D73" s="79">
        <f t="shared" si="2"/>
        <v>0</v>
      </c>
      <c r="E73" s="97">
        <f t="shared" si="3"/>
        <v>0</v>
      </c>
    </row>
    <row r="74" spans="3:5" ht="13.5" thickBot="1">
      <c r="C74" s="197" t="s">
        <v>65</v>
      </c>
      <c r="D74" s="73">
        <f>SUM(D45:D73)</f>
        <v>0</v>
      </c>
      <c r="E74" s="74">
        <f>SUM(E45:E73)</f>
        <v>0</v>
      </c>
    </row>
    <row r="78" spans="1:5" ht="12.75">
      <c r="A78" s="412">
        <v>40969</v>
      </c>
      <c r="B78" s="412"/>
      <c r="C78" s="412"/>
      <c r="D78" s="412"/>
      <c r="E78" s="412"/>
    </row>
    <row r="79" spans="1:5" ht="12.75">
      <c r="A79" s="412"/>
      <c r="B79" s="412"/>
      <c r="C79" s="412"/>
      <c r="D79" s="412"/>
      <c r="E79" s="412"/>
    </row>
    <row r="80" ht="13.5" thickBot="1"/>
    <row r="81" spans="1:5" ht="12.75">
      <c r="A81" s="75" t="s">
        <v>62</v>
      </c>
      <c r="B81" s="198" t="s">
        <v>66</v>
      </c>
      <c r="C81" s="198" t="s">
        <v>67</v>
      </c>
      <c r="D81" s="76" t="s">
        <v>63</v>
      </c>
      <c r="E81" s="77" t="s">
        <v>64</v>
      </c>
    </row>
    <row r="82" spans="1:5" ht="12.75">
      <c r="A82" s="96">
        <v>40969</v>
      </c>
      <c r="B82" s="79"/>
      <c r="C82" s="79"/>
      <c r="D82" s="79">
        <f aca="true" t="shared" si="4" ref="D82:D112">C82-B82</f>
        <v>0</v>
      </c>
      <c r="E82" s="97">
        <f>(D82*12.7)+(D82*0.25*$H$3)</f>
        <v>0</v>
      </c>
    </row>
    <row r="83" spans="1:5" ht="12.75">
      <c r="A83" s="96">
        <v>40970</v>
      </c>
      <c r="B83" s="79"/>
      <c r="C83" s="79"/>
      <c r="D83" s="79">
        <f t="shared" si="4"/>
        <v>0</v>
      </c>
      <c r="E83" s="97">
        <f aca="true" t="shared" si="5" ref="E83:E112">(D83*12.7)+(D83*0.25*$H$3)</f>
        <v>0</v>
      </c>
    </row>
    <row r="84" spans="1:5" ht="12.75">
      <c r="A84" s="96">
        <v>40971</v>
      </c>
      <c r="B84" s="79"/>
      <c r="C84" s="79"/>
      <c r="D84" s="79">
        <f t="shared" si="4"/>
        <v>0</v>
      </c>
      <c r="E84" s="97">
        <f t="shared" si="5"/>
        <v>0</v>
      </c>
    </row>
    <row r="85" spans="1:5" ht="12.75">
      <c r="A85" s="96">
        <v>40972</v>
      </c>
      <c r="B85" s="79"/>
      <c r="C85" s="79"/>
      <c r="D85" s="79">
        <f t="shared" si="4"/>
        <v>0</v>
      </c>
      <c r="E85" s="97">
        <f t="shared" si="5"/>
        <v>0</v>
      </c>
    </row>
    <row r="86" spans="1:5" ht="12.75">
      <c r="A86" s="104">
        <v>40973</v>
      </c>
      <c r="B86" s="84"/>
      <c r="C86" s="84"/>
      <c r="D86" s="84">
        <f t="shared" si="4"/>
        <v>0</v>
      </c>
      <c r="E86" s="105">
        <f t="shared" si="5"/>
        <v>0</v>
      </c>
    </row>
    <row r="87" spans="1:5" ht="12.75">
      <c r="A87" s="104">
        <v>40974</v>
      </c>
      <c r="B87" s="84"/>
      <c r="C87" s="84"/>
      <c r="D87" s="84">
        <f t="shared" si="4"/>
        <v>0</v>
      </c>
      <c r="E87" s="105">
        <f t="shared" si="5"/>
        <v>0</v>
      </c>
    </row>
    <row r="88" spans="1:5" ht="12.75">
      <c r="A88" s="104">
        <v>40975</v>
      </c>
      <c r="B88" s="84"/>
      <c r="C88" s="84"/>
      <c r="D88" s="84">
        <f t="shared" si="4"/>
        <v>0</v>
      </c>
      <c r="E88" s="105">
        <f t="shared" si="5"/>
        <v>0</v>
      </c>
    </row>
    <row r="89" spans="1:5" ht="12.75">
      <c r="A89" s="104">
        <v>40976</v>
      </c>
      <c r="B89" s="84"/>
      <c r="C89" s="84"/>
      <c r="D89" s="84">
        <f t="shared" si="4"/>
        <v>0</v>
      </c>
      <c r="E89" s="105">
        <f t="shared" si="5"/>
        <v>0</v>
      </c>
    </row>
    <row r="90" spans="1:5" ht="12.75">
      <c r="A90" s="104">
        <v>40977</v>
      </c>
      <c r="B90" s="84"/>
      <c r="C90" s="84"/>
      <c r="D90" s="84">
        <f t="shared" si="4"/>
        <v>0</v>
      </c>
      <c r="E90" s="105">
        <f t="shared" si="5"/>
        <v>0</v>
      </c>
    </row>
    <row r="91" spans="1:5" ht="12.75">
      <c r="A91" s="104">
        <v>40978</v>
      </c>
      <c r="B91" s="84"/>
      <c r="C91" s="84"/>
      <c r="D91" s="84">
        <f t="shared" si="4"/>
        <v>0</v>
      </c>
      <c r="E91" s="105">
        <f t="shared" si="5"/>
        <v>0</v>
      </c>
    </row>
    <row r="92" spans="1:5" ht="12.75">
      <c r="A92" s="104">
        <v>40979</v>
      </c>
      <c r="B92" s="84"/>
      <c r="C92" s="84"/>
      <c r="D92" s="84">
        <f t="shared" si="4"/>
        <v>0</v>
      </c>
      <c r="E92" s="105">
        <f t="shared" si="5"/>
        <v>0</v>
      </c>
    </row>
    <row r="93" spans="1:5" ht="12.75">
      <c r="A93" s="96">
        <v>40980</v>
      </c>
      <c r="B93" s="79"/>
      <c r="C93" s="79"/>
      <c r="D93" s="79">
        <f t="shared" si="4"/>
        <v>0</v>
      </c>
      <c r="E93" s="97">
        <f t="shared" si="5"/>
        <v>0</v>
      </c>
    </row>
    <row r="94" spans="1:5" ht="12.75">
      <c r="A94" s="96">
        <v>40981</v>
      </c>
      <c r="B94" s="79"/>
      <c r="C94" s="79"/>
      <c r="D94" s="79">
        <f t="shared" si="4"/>
        <v>0</v>
      </c>
      <c r="E94" s="97">
        <f t="shared" si="5"/>
        <v>0</v>
      </c>
    </row>
    <row r="95" spans="1:5" ht="12.75">
      <c r="A95" s="96">
        <v>40982</v>
      </c>
      <c r="B95" s="79"/>
      <c r="C95" s="79"/>
      <c r="D95" s="79">
        <f t="shared" si="4"/>
        <v>0</v>
      </c>
      <c r="E95" s="97">
        <f t="shared" si="5"/>
        <v>0</v>
      </c>
    </row>
    <row r="96" spans="1:5" ht="12.75">
      <c r="A96" s="96">
        <v>40983</v>
      </c>
      <c r="B96" s="79"/>
      <c r="C96" s="79"/>
      <c r="D96" s="79">
        <f t="shared" si="4"/>
        <v>0</v>
      </c>
      <c r="E96" s="97">
        <f t="shared" si="5"/>
        <v>0</v>
      </c>
    </row>
    <row r="97" spans="1:5" ht="12.75">
      <c r="A97" s="96">
        <v>40984</v>
      </c>
      <c r="B97" s="79"/>
      <c r="C97" s="79"/>
      <c r="D97" s="79">
        <f t="shared" si="4"/>
        <v>0</v>
      </c>
      <c r="E97" s="97">
        <f t="shared" si="5"/>
        <v>0</v>
      </c>
    </row>
    <row r="98" spans="1:5" ht="12.75">
      <c r="A98" s="96">
        <v>40985</v>
      </c>
      <c r="B98" s="79"/>
      <c r="C98" s="79"/>
      <c r="D98" s="79">
        <f t="shared" si="4"/>
        <v>0</v>
      </c>
      <c r="E98" s="97">
        <f t="shared" si="5"/>
        <v>0</v>
      </c>
    </row>
    <row r="99" spans="1:5" ht="12.75">
      <c r="A99" s="96">
        <v>40986</v>
      </c>
      <c r="B99" s="79"/>
      <c r="C99" s="79"/>
      <c r="D99" s="79">
        <f t="shared" si="4"/>
        <v>0</v>
      </c>
      <c r="E99" s="97">
        <f t="shared" si="5"/>
        <v>0</v>
      </c>
    </row>
    <row r="100" spans="1:5" ht="12.75">
      <c r="A100" s="104">
        <v>40987</v>
      </c>
      <c r="B100" s="84"/>
      <c r="C100" s="84"/>
      <c r="D100" s="84">
        <f t="shared" si="4"/>
        <v>0</v>
      </c>
      <c r="E100" s="105">
        <f t="shared" si="5"/>
        <v>0</v>
      </c>
    </row>
    <row r="101" spans="1:5" ht="12.75">
      <c r="A101" s="104">
        <v>40988</v>
      </c>
      <c r="B101" s="84"/>
      <c r="C101" s="84"/>
      <c r="D101" s="84">
        <f t="shared" si="4"/>
        <v>0</v>
      </c>
      <c r="E101" s="105">
        <f t="shared" si="5"/>
        <v>0</v>
      </c>
    </row>
    <row r="102" spans="1:5" ht="12.75">
      <c r="A102" s="104">
        <v>40989</v>
      </c>
      <c r="B102" s="84"/>
      <c r="C102" s="84"/>
      <c r="D102" s="84">
        <f t="shared" si="4"/>
        <v>0</v>
      </c>
      <c r="E102" s="105">
        <f t="shared" si="5"/>
        <v>0</v>
      </c>
    </row>
    <row r="103" spans="1:5" ht="12.75">
      <c r="A103" s="104">
        <v>40990</v>
      </c>
      <c r="B103" s="84"/>
      <c r="C103" s="84"/>
      <c r="D103" s="84">
        <f t="shared" si="4"/>
        <v>0</v>
      </c>
      <c r="E103" s="105">
        <f t="shared" si="5"/>
        <v>0</v>
      </c>
    </row>
    <row r="104" spans="1:5" ht="12.75">
      <c r="A104" s="104">
        <v>40991</v>
      </c>
      <c r="B104" s="84"/>
      <c r="C104" s="84"/>
      <c r="D104" s="84">
        <f t="shared" si="4"/>
        <v>0</v>
      </c>
      <c r="E104" s="105">
        <f t="shared" si="5"/>
        <v>0</v>
      </c>
    </row>
    <row r="105" spans="1:5" ht="12.75">
      <c r="A105" s="104">
        <v>40992</v>
      </c>
      <c r="B105" s="84"/>
      <c r="C105" s="84"/>
      <c r="D105" s="84">
        <f t="shared" si="4"/>
        <v>0</v>
      </c>
      <c r="E105" s="105">
        <f t="shared" si="5"/>
        <v>0</v>
      </c>
    </row>
    <row r="106" spans="1:5" ht="12.75">
      <c r="A106" s="104">
        <v>40993</v>
      </c>
      <c r="B106" s="84"/>
      <c r="C106" s="84"/>
      <c r="D106" s="84">
        <f t="shared" si="4"/>
        <v>0</v>
      </c>
      <c r="E106" s="105">
        <f t="shared" si="5"/>
        <v>0</v>
      </c>
    </row>
    <row r="107" spans="1:5" ht="12.75">
      <c r="A107" s="96">
        <v>40994</v>
      </c>
      <c r="B107" s="79"/>
      <c r="C107" s="79"/>
      <c r="D107" s="79">
        <f t="shared" si="4"/>
        <v>0</v>
      </c>
      <c r="E107" s="97">
        <f t="shared" si="5"/>
        <v>0</v>
      </c>
    </row>
    <row r="108" spans="1:5" ht="12.75">
      <c r="A108" s="96">
        <v>40995</v>
      </c>
      <c r="B108" s="79"/>
      <c r="C108" s="79"/>
      <c r="D108" s="79">
        <f t="shared" si="4"/>
        <v>0</v>
      </c>
      <c r="E108" s="97">
        <f t="shared" si="5"/>
        <v>0</v>
      </c>
    </row>
    <row r="109" spans="1:5" ht="12.75">
      <c r="A109" s="96">
        <v>40996</v>
      </c>
      <c r="B109" s="79"/>
      <c r="C109" s="79"/>
      <c r="D109" s="79">
        <f t="shared" si="4"/>
        <v>0</v>
      </c>
      <c r="E109" s="97">
        <f t="shared" si="5"/>
        <v>0</v>
      </c>
    </row>
    <row r="110" spans="1:5" ht="12.75">
      <c r="A110" s="96">
        <v>40997</v>
      </c>
      <c r="B110" s="79"/>
      <c r="C110" s="79"/>
      <c r="D110" s="79">
        <f t="shared" si="4"/>
        <v>0</v>
      </c>
      <c r="E110" s="97">
        <f t="shared" si="5"/>
        <v>0</v>
      </c>
    </row>
    <row r="111" spans="1:5" ht="12.75">
      <c r="A111" s="96">
        <v>40998</v>
      </c>
      <c r="B111" s="79"/>
      <c r="C111" s="79"/>
      <c r="D111" s="79">
        <f t="shared" si="4"/>
        <v>0</v>
      </c>
      <c r="E111" s="97">
        <f t="shared" si="5"/>
        <v>0</v>
      </c>
    </row>
    <row r="112" spans="1:5" ht="12.75">
      <c r="A112" s="96">
        <v>40999</v>
      </c>
      <c r="B112" s="79"/>
      <c r="C112" s="79"/>
      <c r="D112" s="79">
        <f t="shared" si="4"/>
        <v>0</v>
      </c>
      <c r="E112" s="97">
        <f t="shared" si="5"/>
        <v>0</v>
      </c>
    </row>
    <row r="113" spans="3:5" ht="13.5" thickBot="1">
      <c r="C113" s="197" t="s">
        <v>65</v>
      </c>
      <c r="D113" s="73">
        <f>SUM(D82:D112)</f>
        <v>0</v>
      </c>
      <c r="E113" s="74">
        <f>SUM(E82:E112)</f>
        <v>0</v>
      </c>
    </row>
    <row r="117" spans="1:5" ht="12.75">
      <c r="A117" s="375">
        <v>41000</v>
      </c>
      <c r="B117" s="375"/>
      <c r="C117" s="375"/>
      <c r="D117" s="375"/>
      <c r="E117" s="375"/>
    </row>
    <row r="118" spans="1:5" ht="12.75">
      <c r="A118" s="375"/>
      <c r="B118" s="375"/>
      <c r="C118" s="375"/>
      <c r="D118" s="375"/>
      <c r="E118" s="375"/>
    </row>
    <row r="119" ht="13.5" thickBot="1"/>
    <row r="120" spans="1:5" ht="12.75">
      <c r="A120" s="75" t="s">
        <v>62</v>
      </c>
      <c r="B120" s="198" t="s">
        <v>66</v>
      </c>
      <c r="C120" s="198" t="s">
        <v>67</v>
      </c>
      <c r="D120" s="76" t="s">
        <v>63</v>
      </c>
      <c r="E120" s="77" t="s">
        <v>64</v>
      </c>
    </row>
    <row r="121" spans="1:5" ht="12.75">
      <c r="A121" s="96">
        <v>41000</v>
      </c>
      <c r="B121" s="79"/>
      <c r="C121" s="79"/>
      <c r="D121" s="79">
        <f aca="true" t="shared" si="6" ref="D121:D150">C121-B121</f>
        <v>0</v>
      </c>
      <c r="E121" s="97">
        <f>(D121*12.7)+(D121*0.25*$H$3)</f>
        <v>0</v>
      </c>
    </row>
    <row r="122" spans="1:5" ht="12.75">
      <c r="A122" s="106">
        <v>41001</v>
      </c>
      <c r="B122" s="85"/>
      <c r="C122" s="85"/>
      <c r="D122" s="85">
        <f t="shared" si="6"/>
        <v>0</v>
      </c>
      <c r="E122" s="107">
        <f aca="true" t="shared" si="7" ref="E122:E150">(D122*12.7)+(D122*0.25*$H$3)</f>
        <v>0</v>
      </c>
    </row>
    <row r="123" spans="1:5" ht="12.75">
      <c r="A123" s="106">
        <v>41002</v>
      </c>
      <c r="B123" s="85"/>
      <c r="C123" s="85"/>
      <c r="D123" s="85">
        <f t="shared" si="6"/>
        <v>0</v>
      </c>
      <c r="E123" s="107">
        <f t="shared" si="7"/>
        <v>0</v>
      </c>
    </row>
    <row r="124" spans="1:5" ht="12.75">
      <c r="A124" s="106">
        <v>41003</v>
      </c>
      <c r="B124" s="85"/>
      <c r="C124" s="85"/>
      <c r="D124" s="85">
        <f t="shared" si="6"/>
        <v>0</v>
      </c>
      <c r="E124" s="107">
        <f t="shared" si="7"/>
        <v>0</v>
      </c>
    </row>
    <row r="125" spans="1:5" ht="12.75">
      <c r="A125" s="106">
        <v>41004</v>
      </c>
      <c r="B125" s="85"/>
      <c r="C125" s="85"/>
      <c r="D125" s="85">
        <f t="shared" si="6"/>
        <v>0</v>
      </c>
      <c r="E125" s="107">
        <f t="shared" si="7"/>
        <v>0</v>
      </c>
    </row>
    <row r="126" spans="1:5" ht="12.75">
      <c r="A126" s="106">
        <v>41005</v>
      </c>
      <c r="B126" s="85"/>
      <c r="C126" s="85"/>
      <c r="D126" s="85">
        <f t="shared" si="6"/>
        <v>0</v>
      </c>
      <c r="E126" s="107">
        <f t="shared" si="7"/>
        <v>0</v>
      </c>
    </row>
    <row r="127" spans="1:5" ht="12.75">
      <c r="A127" s="106">
        <v>41006</v>
      </c>
      <c r="B127" s="85"/>
      <c r="C127" s="85"/>
      <c r="D127" s="85">
        <f t="shared" si="6"/>
        <v>0</v>
      </c>
      <c r="E127" s="107">
        <f t="shared" si="7"/>
        <v>0</v>
      </c>
    </row>
    <row r="128" spans="1:5" ht="12.75">
      <c r="A128" s="106">
        <v>41007</v>
      </c>
      <c r="B128" s="85"/>
      <c r="C128" s="85"/>
      <c r="D128" s="85">
        <f t="shared" si="6"/>
        <v>0</v>
      </c>
      <c r="E128" s="107">
        <f t="shared" si="7"/>
        <v>0</v>
      </c>
    </row>
    <row r="129" spans="1:5" ht="12.75">
      <c r="A129" s="96">
        <v>41008</v>
      </c>
      <c r="B129" s="79"/>
      <c r="C129" s="79"/>
      <c r="D129" s="79">
        <f t="shared" si="6"/>
        <v>0</v>
      </c>
      <c r="E129" s="97">
        <f t="shared" si="7"/>
        <v>0</v>
      </c>
    </row>
    <row r="130" spans="1:5" ht="12.75">
      <c r="A130" s="96">
        <v>41009</v>
      </c>
      <c r="B130" s="79"/>
      <c r="C130" s="79"/>
      <c r="D130" s="79">
        <f t="shared" si="6"/>
        <v>0</v>
      </c>
      <c r="E130" s="97">
        <f t="shared" si="7"/>
        <v>0</v>
      </c>
    </row>
    <row r="131" spans="1:5" ht="12.75">
      <c r="A131" s="96">
        <v>41010</v>
      </c>
      <c r="B131" s="79"/>
      <c r="C131" s="79"/>
      <c r="D131" s="79">
        <f t="shared" si="6"/>
        <v>0</v>
      </c>
      <c r="E131" s="97">
        <f t="shared" si="7"/>
        <v>0</v>
      </c>
    </row>
    <row r="132" spans="1:5" ht="12.75">
      <c r="A132" s="96">
        <v>41011</v>
      </c>
      <c r="B132" s="79"/>
      <c r="C132" s="79"/>
      <c r="D132" s="79">
        <f t="shared" si="6"/>
        <v>0</v>
      </c>
      <c r="E132" s="97">
        <f t="shared" si="7"/>
        <v>0</v>
      </c>
    </row>
    <row r="133" spans="1:5" ht="12.75">
      <c r="A133" s="96">
        <v>41012</v>
      </c>
      <c r="B133" s="79"/>
      <c r="C133" s="79"/>
      <c r="D133" s="79">
        <f t="shared" si="6"/>
        <v>0</v>
      </c>
      <c r="E133" s="97">
        <f t="shared" si="7"/>
        <v>0</v>
      </c>
    </row>
    <row r="134" spans="1:5" ht="12.75">
      <c r="A134" s="96">
        <v>41013</v>
      </c>
      <c r="B134" s="79"/>
      <c r="C134" s="79"/>
      <c r="D134" s="79">
        <f t="shared" si="6"/>
        <v>0</v>
      </c>
      <c r="E134" s="97">
        <f t="shared" si="7"/>
        <v>0</v>
      </c>
    </row>
    <row r="135" spans="1:5" ht="12.75">
      <c r="A135" s="96">
        <v>41014</v>
      </c>
      <c r="B135" s="79"/>
      <c r="C135" s="79"/>
      <c r="D135" s="79">
        <f t="shared" si="6"/>
        <v>0</v>
      </c>
      <c r="E135" s="97">
        <f t="shared" si="7"/>
        <v>0</v>
      </c>
    </row>
    <row r="136" spans="1:5" ht="12.75">
      <c r="A136" s="106">
        <v>41015</v>
      </c>
      <c r="B136" s="85"/>
      <c r="C136" s="85"/>
      <c r="D136" s="85">
        <f t="shared" si="6"/>
        <v>0</v>
      </c>
      <c r="E136" s="107">
        <f t="shared" si="7"/>
        <v>0</v>
      </c>
    </row>
    <row r="137" spans="1:5" ht="12.75">
      <c r="A137" s="106">
        <v>41016</v>
      </c>
      <c r="B137" s="85"/>
      <c r="C137" s="85"/>
      <c r="D137" s="85">
        <f t="shared" si="6"/>
        <v>0</v>
      </c>
      <c r="E137" s="107">
        <f t="shared" si="7"/>
        <v>0</v>
      </c>
    </row>
    <row r="138" spans="1:5" ht="12.75">
      <c r="A138" s="106">
        <v>41017</v>
      </c>
      <c r="B138" s="85"/>
      <c r="C138" s="85"/>
      <c r="D138" s="85">
        <f t="shared" si="6"/>
        <v>0</v>
      </c>
      <c r="E138" s="107">
        <f t="shared" si="7"/>
        <v>0</v>
      </c>
    </row>
    <row r="139" spans="1:5" ht="12.75">
      <c r="A139" s="106">
        <v>41018</v>
      </c>
      <c r="B139" s="85"/>
      <c r="C139" s="85"/>
      <c r="D139" s="85">
        <f t="shared" si="6"/>
        <v>0</v>
      </c>
      <c r="E139" s="107">
        <f t="shared" si="7"/>
        <v>0</v>
      </c>
    </row>
    <row r="140" spans="1:5" ht="12.75">
      <c r="A140" s="106">
        <v>41019</v>
      </c>
      <c r="B140" s="85"/>
      <c r="C140" s="85"/>
      <c r="D140" s="85">
        <f t="shared" si="6"/>
        <v>0</v>
      </c>
      <c r="E140" s="107">
        <f t="shared" si="7"/>
        <v>0</v>
      </c>
    </row>
    <row r="141" spans="1:5" ht="12.75">
      <c r="A141" s="106">
        <v>41020</v>
      </c>
      <c r="B141" s="85"/>
      <c r="C141" s="85"/>
      <c r="D141" s="85">
        <f t="shared" si="6"/>
        <v>0</v>
      </c>
      <c r="E141" s="107">
        <f t="shared" si="7"/>
        <v>0</v>
      </c>
    </row>
    <row r="142" spans="1:5" ht="12.75">
      <c r="A142" s="106">
        <v>41021</v>
      </c>
      <c r="B142" s="85"/>
      <c r="C142" s="85"/>
      <c r="D142" s="85">
        <f t="shared" si="6"/>
        <v>0</v>
      </c>
      <c r="E142" s="107">
        <f t="shared" si="7"/>
        <v>0</v>
      </c>
    </row>
    <row r="143" spans="1:5" ht="12.75">
      <c r="A143" s="96">
        <v>41022</v>
      </c>
      <c r="B143" s="79"/>
      <c r="C143" s="79"/>
      <c r="D143" s="79">
        <f t="shared" si="6"/>
        <v>0</v>
      </c>
      <c r="E143" s="97">
        <f t="shared" si="7"/>
        <v>0</v>
      </c>
    </row>
    <row r="144" spans="1:5" ht="12.75">
      <c r="A144" s="96">
        <v>41023</v>
      </c>
      <c r="B144" s="79"/>
      <c r="C144" s="79"/>
      <c r="D144" s="79">
        <f t="shared" si="6"/>
        <v>0</v>
      </c>
      <c r="E144" s="97">
        <f t="shared" si="7"/>
        <v>0</v>
      </c>
    </row>
    <row r="145" spans="1:5" ht="12.75">
      <c r="A145" s="96">
        <v>41024</v>
      </c>
      <c r="B145" s="79"/>
      <c r="C145" s="79"/>
      <c r="D145" s="79">
        <f t="shared" si="6"/>
        <v>0</v>
      </c>
      <c r="E145" s="97">
        <f t="shared" si="7"/>
        <v>0</v>
      </c>
    </row>
    <row r="146" spans="1:5" ht="12.75">
      <c r="A146" s="96">
        <v>41025</v>
      </c>
      <c r="B146" s="79"/>
      <c r="C146" s="79"/>
      <c r="D146" s="79">
        <f t="shared" si="6"/>
        <v>0</v>
      </c>
      <c r="E146" s="97">
        <f t="shared" si="7"/>
        <v>0</v>
      </c>
    </row>
    <row r="147" spans="1:5" ht="12.75">
      <c r="A147" s="96">
        <v>41026</v>
      </c>
      <c r="B147" s="79"/>
      <c r="C147" s="79"/>
      <c r="D147" s="79">
        <f t="shared" si="6"/>
        <v>0</v>
      </c>
      <c r="E147" s="97">
        <f t="shared" si="7"/>
        <v>0</v>
      </c>
    </row>
    <row r="148" spans="1:5" ht="12.75">
      <c r="A148" s="96">
        <v>41027</v>
      </c>
      <c r="B148" s="79"/>
      <c r="C148" s="79"/>
      <c r="D148" s="79">
        <f t="shared" si="6"/>
        <v>0</v>
      </c>
      <c r="E148" s="97">
        <f t="shared" si="7"/>
        <v>0</v>
      </c>
    </row>
    <row r="149" spans="1:5" ht="12.75">
      <c r="A149" s="96">
        <v>41028</v>
      </c>
      <c r="B149" s="79"/>
      <c r="C149" s="79"/>
      <c r="D149" s="79">
        <f t="shared" si="6"/>
        <v>0</v>
      </c>
      <c r="E149" s="97">
        <f t="shared" si="7"/>
        <v>0</v>
      </c>
    </row>
    <row r="150" spans="1:5" ht="12.75">
      <c r="A150" s="106">
        <v>41029</v>
      </c>
      <c r="B150" s="85"/>
      <c r="C150" s="85"/>
      <c r="D150" s="85">
        <f t="shared" si="6"/>
        <v>0</v>
      </c>
      <c r="E150" s="107">
        <f t="shared" si="7"/>
        <v>0</v>
      </c>
    </row>
    <row r="151" spans="3:5" ht="13.5" thickBot="1">
      <c r="C151" s="197" t="s">
        <v>65</v>
      </c>
      <c r="D151" s="73">
        <f>SUM(D121:D145)</f>
        <v>0</v>
      </c>
      <c r="E151" s="74">
        <f>SUM(E121:E145)</f>
        <v>0</v>
      </c>
    </row>
    <row r="155" spans="1:5" ht="12.75">
      <c r="A155" s="376">
        <v>41030</v>
      </c>
      <c r="B155" s="376"/>
      <c r="C155" s="376"/>
      <c r="D155" s="376"/>
      <c r="E155" s="376"/>
    </row>
    <row r="156" spans="1:5" ht="12.75">
      <c r="A156" s="376"/>
      <c r="B156" s="376"/>
      <c r="C156" s="376"/>
      <c r="D156" s="376"/>
      <c r="E156" s="376"/>
    </row>
    <row r="157" ht="13.5" thickBot="1"/>
    <row r="158" spans="1:5" ht="12.75">
      <c r="A158" s="75" t="s">
        <v>62</v>
      </c>
      <c r="B158" s="198" t="s">
        <v>66</v>
      </c>
      <c r="C158" s="198" t="s">
        <v>67</v>
      </c>
      <c r="D158" s="76" t="s">
        <v>63</v>
      </c>
      <c r="E158" s="77" t="s">
        <v>64</v>
      </c>
    </row>
    <row r="159" spans="1:5" ht="12.75">
      <c r="A159" s="96">
        <v>41030</v>
      </c>
      <c r="B159" s="79"/>
      <c r="C159" s="79"/>
      <c r="D159" s="79">
        <f aca="true" t="shared" si="8" ref="D159:D189">C159-B159</f>
        <v>0</v>
      </c>
      <c r="E159" s="97">
        <f>(D159*12.7)+(D159*0.25*$H$3)</f>
        <v>0</v>
      </c>
    </row>
    <row r="160" spans="1:5" ht="12.75">
      <c r="A160" s="96">
        <v>41031</v>
      </c>
      <c r="B160" s="79"/>
      <c r="C160" s="79"/>
      <c r="D160" s="79">
        <f t="shared" si="8"/>
        <v>0</v>
      </c>
      <c r="E160" s="97">
        <f aca="true" t="shared" si="9" ref="E160:E189">(D160*12.7)+(D160*0.25*$H$3)</f>
        <v>0</v>
      </c>
    </row>
    <row r="161" spans="1:5" ht="12.75">
      <c r="A161" s="96">
        <v>41032</v>
      </c>
      <c r="B161" s="79"/>
      <c r="C161" s="79"/>
      <c r="D161" s="79">
        <f t="shared" si="8"/>
        <v>0</v>
      </c>
      <c r="E161" s="97">
        <f t="shared" si="9"/>
        <v>0</v>
      </c>
    </row>
    <row r="162" spans="1:5" ht="12.75">
      <c r="A162" s="96">
        <v>41033</v>
      </c>
      <c r="B162" s="79"/>
      <c r="C162" s="79"/>
      <c r="D162" s="79">
        <f t="shared" si="8"/>
        <v>0</v>
      </c>
      <c r="E162" s="97">
        <f t="shared" si="9"/>
        <v>0</v>
      </c>
    </row>
    <row r="163" spans="1:5" ht="12.75">
      <c r="A163" s="96">
        <v>41034</v>
      </c>
      <c r="B163" s="79"/>
      <c r="C163" s="79"/>
      <c r="D163" s="79">
        <f t="shared" si="8"/>
        <v>0</v>
      </c>
      <c r="E163" s="97">
        <f t="shared" si="9"/>
        <v>0</v>
      </c>
    </row>
    <row r="164" spans="1:5" ht="12.75">
      <c r="A164" s="96">
        <v>41035</v>
      </c>
      <c r="B164" s="79"/>
      <c r="C164" s="79"/>
      <c r="D164" s="79">
        <f t="shared" si="8"/>
        <v>0</v>
      </c>
      <c r="E164" s="97">
        <f t="shared" si="9"/>
        <v>0</v>
      </c>
    </row>
    <row r="165" spans="1:5" ht="12.75">
      <c r="A165" s="108">
        <v>41036</v>
      </c>
      <c r="B165" s="87"/>
      <c r="C165" s="87"/>
      <c r="D165" s="87">
        <f t="shared" si="8"/>
        <v>0</v>
      </c>
      <c r="E165" s="109">
        <f t="shared" si="9"/>
        <v>0</v>
      </c>
    </row>
    <row r="166" spans="1:5" ht="12.75">
      <c r="A166" s="108">
        <v>41037</v>
      </c>
      <c r="B166" s="87"/>
      <c r="C166" s="87"/>
      <c r="D166" s="87">
        <f t="shared" si="8"/>
        <v>0</v>
      </c>
      <c r="E166" s="109">
        <f t="shared" si="9"/>
        <v>0</v>
      </c>
    </row>
    <row r="167" spans="1:5" ht="12.75">
      <c r="A167" s="108">
        <v>41038</v>
      </c>
      <c r="B167" s="87"/>
      <c r="C167" s="87"/>
      <c r="D167" s="87">
        <f t="shared" si="8"/>
        <v>0</v>
      </c>
      <c r="E167" s="109">
        <f t="shared" si="9"/>
        <v>0</v>
      </c>
    </row>
    <row r="168" spans="1:5" ht="12.75">
      <c r="A168" s="108">
        <v>41039</v>
      </c>
      <c r="B168" s="87"/>
      <c r="C168" s="87"/>
      <c r="D168" s="87">
        <f t="shared" si="8"/>
        <v>0</v>
      </c>
      <c r="E168" s="109">
        <f t="shared" si="9"/>
        <v>0</v>
      </c>
    </row>
    <row r="169" spans="1:5" ht="12.75">
      <c r="A169" s="108">
        <v>41040</v>
      </c>
      <c r="B169" s="87"/>
      <c r="C169" s="87"/>
      <c r="D169" s="87">
        <f t="shared" si="8"/>
        <v>0</v>
      </c>
      <c r="E169" s="109">
        <f t="shared" si="9"/>
        <v>0</v>
      </c>
    </row>
    <row r="170" spans="1:5" ht="12.75">
      <c r="A170" s="108">
        <v>41041</v>
      </c>
      <c r="B170" s="87"/>
      <c r="C170" s="87"/>
      <c r="D170" s="87">
        <f t="shared" si="8"/>
        <v>0</v>
      </c>
      <c r="E170" s="109">
        <f t="shared" si="9"/>
        <v>0</v>
      </c>
    </row>
    <row r="171" spans="1:5" ht="12.75">
      <c r="A171" s="108">
        <v>41042</v>
      </c>
      <c r="B171" s="87"/>
      <c r="C171" s="87"/>
      <c r="D171" s="87">
        <f t="shared" si="8"/>
        <v>0</v>
      </c>
      <c r="E171" s="109">
        <f t="shared" si="9"/>
        <v>0</v>
      </c>
    </row>
    <row r="172" spans="1:5" ht="12.75">
      <c r="A172" s="96">
        <v>41043</v>
      </c>
      <c r="B172" s="79"/>
      <c r="C172" s="79"/>
      <c r="D172" s="79">
        <f t="shared" si="8"/>
        <v>0</v>
      </c>
      <c r="E172" s="97">
        <f t="shared" si="9"/>
        <v>0</v>
      </c>
    </row>
    <row r="173" spans="1:5" ht="12.75">
      <c r="A173" s="96">
        <v>41044</v>
      </c>
      <c r="B173" s="79"/>
      <c r="C173" s="79"/>
      <c r="D173" s="79">
        <f t="shared" si="8"/>
        <v>0</v>
      </c>
      <c r="E173" s="97">
        <f t="shared" si="9"/>
        <v>0</v>
      </c>
    </row>
    <row r="174" spans="1:5" ht="12.75">
      <c r="A174" s="96">
        <v>41045</v>
      </c>
      <c r="B174" s="79"/>
      <c r="C174" s="79"/>
      <c r="D174" s="79">
        <f t="shared" si="8"/>
        <v>0</v>
      </c>
      <c r="E174" s="97">
        <f t="shared" si="9"/>
        <v>0</v>
      </c>
    </row>
    <row r="175" spans="1:5" ht="12.75">
      <c r="A175" s="96">
        <v>41046</v>
      </c>
      <c r="B175" s="79"/>
      <c r="C175" s="79"/>
      <c r="D175" s="79">
        <f t="shared" si="8"/>
        <v>0</v>
      </c>
      <c r="E175" s="97">
        <f t="shared" si="9"/>
        <v>0</v>
      </c>
    </row>
    <row r="176" spans="1:5" ht="12.75">
      <c r="A176" s="96">
        <v>41047</v>
      </c>
      <c r="B176" s="79"/>
      <c r="C176" s="79"/>
      <c r="D176" s="79">
        <f t="shared" si="8"/>
        <v>0</v>
      </c>
      <c r="E176" s="97">
        <f t="shared" si="9"/>
        <v>0</v>
      </c>
    </row>
    <row r="177" spans="1:5" ht="12.75">
      <c r="A177" s="96">
        <v>41048</v>
      </c>
      <c r="B177" s="79"/>
      <c r="C177" s="79"/>
      <c r="D177" s="79">
        <f t="shared" si="8"/>
        <v>0</v>
      </c>
      <c r="E177" s="97">
        <f t="shared" si="9"/>
        <v>0</v>
      </c>
    </row>
    <row r="178" spans="1:5" ht="12.75">
      <c r="A178" s="96">
        <v>41049</v>
      </c>
      <c r="B178" s="79"/>
      <c r="C178" s="79"/>
      <c r="D178" s="79">
        <f t="shared" si="8"/>
        <v>0</v>
      </c>
      <c r="E178" s="97">
        <f t="shared" si="9"/>
        <v>0</v>
      </c>
    </row>
    <row r="179" spans="1:5" ht="12.75">
      <c r="A179" s="108">
        <v>41050</v>
      </c>
      <c r="B179" s="87"/>
      <c r="C179" s="87"/>
      <c r="D179" s="87">
        <f t="shared" si="8"/>
        <v>0</v>
      </c>
      <c r="E179" s="109">
        <f t="shared" si="9"/>
        <v>0</v>
      </c>
    </row>
    <row r="180" spans="1:5" ht="12.75">
      <c r="A180" s="108">
        <v>41051</v>
      </c>
      <c r="B180" s="87"/>
      <c r="C180" s="87"/>
      <c r="D180" s="87">
        <f t="shared" si="8"/>
        <v>0</v>
      </c>
      <c r="E180" s="109">
        <f t="shared" si="9"/>
        <v>0</v>
      </c>
    </row>
    <row r="181" spans="1:5" ht="12.75">
      <c r="A181" s="108">
        <v>41052</v>
      </c>
      <c r="B181" s="87"/>
      <c r="C181" s="87"/>
      <c r="D181" s="87">
        <f t="shared" si="8"/>
        <v>0</v>
      </c>
      <c r="E181" s="109">
        <f t="shared" si="9"/>
        <v>0</v>
      </c>
    </row>
    <row r="182" spans="1:5" ht="12.75">
      <c r="A182" s="108">
        <v>41053</v>
      </c>
      <c r="B182" s="87"/>
      <c r="C182" s="87"/>
      <c r="D182" s="87">
        <f t="shared" si="8"/>
        <v>0</v>
      </c>
      <c r="E182" s="109">
        <f t="shared" si="9"/>
        <v>0</v>
      </c>
    </row>
    <row r="183" spans="1:5" ht="12.75">
      <c r="A183" s="108">
        <v>41054</v>
      </c>
      <c r="B183" s="87"/>
      <c r="C183" s="87"/>
      <c r="D183" s="87">
        <f t="shared" si="8"/>
        <v>0</v>
      </c>
      <c r="E183" s="109">
        <f t="shared" si="9"/>
        <v>0</v>
      </c>
    </row>
    <row r="184" spans="1:5" ht="12.75">
      <c r="A184" s="108">
        <v>41055</v>
      </c>
      <c r="B184" s="87"/>
      <c r="C184" s="87"/>
      <c r="D184" s="87">
        <f t="shared" si="8"/>
        <v>0</v>
      </c>
      <c r="E184" s="109">
        <f t="shared" si="9"/>
        <v>0</v>
      </c>
    </row>
    <row r="185" spans="1:5" ht="12.75">
      <c r="A185" s="108">
        <v>41056</v>
      </c>
      <c r="B185" s="87"/>
      <c r="C185" s="87"/>
      <c r="D185" s="87">
        <f t="shared" si="8"/>
        <v>0</v>
      </c>
      <c r="E185" s="109">
        <f t="shared" si="9"/>
        <v>0</v>
      </c>
    </row>
    <row r="186" spans="1:5" ht="12.75">
      <c r="A186" s="96">
        <v>41057</v>
      </c>
      <c r="B186" s="79"/>
      <c r="C186" s="79"/>
      <c r="D186" s="79">
        <f t="shared" si="8"/>
        <v>0</v>
      </c>
      <c r="E186" s="97">
        <f t="shared" si="9"/>
        <v>0</v>
      </c>
    </row>
    <row r="187" spans="1:5" ht="12.75">
      <c r="A187" s="96">
        <v>41058</v>
      </c>
      <c r="B187" s="79"/>
      <c r="C187" s="79"/>
      <c r="D187" s="79">
        <f t="shared" si="8"/>
        <v>0</v>
      </c>
      <c r="E187" s="97">
        <f t="shared" si="9"/>
        <v>0</v>
      </c>
    </row>
    <row r="188" spans="1:5" ht="12.75">
      <c r="A188" s="96">
        <v>41059</v>
      </c>
      <c r="B188" s="79"/>
      <c r="C188" s="79"/>
      <c r="D188" s="79">
        <f t="shared" si="8"/>
        <v>0</v>
      </c>
      <c r="E188" s="97">
        <f t="shared" si="9"/>
        <v>0</v>
      </c>
    </row>
    <row r="189" spans="1:5" ht="12.75">
      <c r="A189" s="96">
        <v>41060</v>
      </c>
      <c r="B189" s="79"/>
      <c r="C189" s="79"/>
      <c r="D189" s="79">
        <f t="shared" si="8"/>
        <v>0</v>
      </c>
      <c r="E189" s="97">
        <f t="shared" si="9"/>
        <v>0</v>
      </c>
    </row>
    <row r="190" spans="3:5" ht="13.5" thickBot="1">
      <c r="C190" s="197" t="s">
        <v>65</v>
      </c>
      <c r="D190" s="73">
        <f>SUM(D159:D189)</f>
        <v>0</v>
      </c>
      <c r="E190" s="74">
        <f>SUM(E159:E189)</f>
        <v>0</v>
      </c>
    </row>
    <row r="193" spans="1:5" ht="12.75">
      <c r="A193" s="377">
        <v>41061</v>
      </c>
      <c r="B193" s="377"/>
      <c r="C193" s="377"/>
      <c r="D193" s="377"/>
      <c r="E193" s="377"/>
    </row>
    <row r="194" spans="1:5" ht="12.75">
      <c r="A194" s="377"/>
      <c r="B194" s="377"/>
      <c r="C194" s="377"/>
      <c r="D194" s="377"/>
      <c r="E194" s="377"/>
    </row>
    <row r="195" ht="13.5" thickBot="1"/>
    <row r="196" spans="1:5" ht="12.75">
      <c r="A196" s="75" t="s">
        <v>62</v>
      </c>
      <c r="B196" s="198" t="s">
        <v>66</v>
      </c>
      <c r="C196" s="198" t="s">
        <v>67</v>
      </c>
      <c r="D196" s="76" t="s">
        <v>63</v>
      </c>
      <c r="E196" s="77" t="s">
        <v>64</v>
      </c>
    </row>
    <row r="197" spans="1:5" ht="12.75">
      <c r="A197" s="96">
        <v>41061</v>
      </c>
      <c r="B197" s="79"/>
      <c r="C197" s="79"/>
      <c r="D197" s="79">
        <f aca="true" t="shared" si="10" ref="D197:D226">C197-B197</f>
        <v>0</v>
      </c>
      <c r="E197" s="97">
        <f>(D197*12.7)+(D197*0.25*$H$3)</f>
        <v>0</v>
      </c>
    </row>
    <row r="198" spans="1:5" ht="12.75">
      <c r="A198" s="96">
        <v>41062</v>
      </c>
      <c r="B198" s="79"/>
      <c r="C198" s="79"/>
      <c r="D198" s="79">
        <f t="shared" si="10"/>
        <v>0</v>
      </c>
      <c r="E198" s="97">
        <f aca="true" t="shared" si="11" ref="E198:E226">(D198*12.7)+(D198*0.25*$H$3)</f>
        <v>0</v>
      </c>
    </row>
    <row r="199" spans="1:5" ht="12.75">
      <c r="A199" s="96">
        <v>41063</v>
      </c>
      <c r="B199" s="79"/>
      <c r="C199" s="79"/>
      <c r="D199" s="79">
        <f t="shared" si="10"/>
        <v>0</v>
      </c>
      <c r="E199" s="97">
        <f t="shared" si="11"/>
        <v>0</v>
      </c>
    </row>
    <row r="200" spans="1:5" ht="12.75">
      <c r="A200" s="110">
        <v>41064</v>
      </c>
      <c r="B200" s="90"/>
      <c r="C200" s="90"/>
      <c r="D200" s="90">
        <f t="shared" si="10"/>
        <v>0</v>
      </c>
      <c r="E200" s="111">
        <f t="shared" si="11"/>
        <v>0</v>
      </c>
    </row>
    <row r="201" spans="1:5" ht="12.75">
      <c r="A201" s="110">
        <v>41065</v>
      </c>
      <c r="B201" s="90"/>
      <c r="C201" s="90"/>
      <c r="D201" s="90">
        <f t="shared" si="10"/>
        <v>0</v>
      </c>
      <c r="E201" s="111">
        <f t="shared" si="11"/>
        <v>0</v>
      </c>
    </row>
    <row r="202" spans="1:5" ht="12.75">
      <c r="A202" s="110">
        <v>41066</v>
      </c>
      <c r="B202" s="90"/>
      <c r="C202" s="90"/>
      <c r="D202" s="90">
        <f t="shared" si="10"/>
        <v>0</v>
      </c>
      <c r="E202" s="111">
        <f t="shared" si="11"/>
        <v>0</v>
      </c>
    </row>
    <row r="203" spans="1:5" ht="12.75">
      <c r="A203" s="110">
        <v>41067</v>
      </c>
      <c r="B203" s="90"/>
      <c r="C203" s="90"/>
      <c r="D203" s="90">
        <f t="shared" si="10"/>
        <v>0</v>
      </c>
      <c r="E203" s="111">
        <f t="shared" si="11"/>
        <v>0</v>
      </c>
    </row>
    <row r="204" spans="1:5" ht="12.75">
      <c r="A204" s="110">
        <v>41068</v>
      </c>
      <c r="B204" s="90"/>
      <c r="C204" s="90"/>
      <c r="D204" s="90">
        <f t="shared" si="10"/>
        <v>0</v>
      </c>
      <c r="E204" s="111">
        <f t="shared" si="11"/>
        <v>0</v>
      </c>
    </row>
    <row r="205" spans="1:5" ht="12.75">
      <c r="A205" s="110">
        <v>41069</v>
      </c>
      <c r="B205" s="90"/>
      <c r="C205" s="90"/>
      <c r="D205" s="90">
        <f t="shared" si="10"/>
        <v>0</v>
      </c>
      <c r="E205" s="111">
        <f t="shared" si="11"/>
        <v>0</v>
      </c>
    </row>
    <row r="206" spans="1:5" ht="12.75">
      <c r="A206" s="110">
        <v>41070</v>
      </c>
      <c r="B206" s="90"/>
      <c r="C206" s="90"/>
      <c r="D206" s="90">
        <f t="shared" si="10"/>
        <v>0</v>
      </c>
      <c r="E206" s="111">
        <f t="shared" si="11"/>
        <v>0</v>
      </c>
    </row>
    <row r="207" spans="1:5" ht="12.75">
      <c r="A207" s="96">
        <v>41071</v>
      </c>
      <c r="B207" s="79"/>
      <c r="C207" s="79"/>
      <c r="D207" s="79">
        <f t="shared" si="10"/>
        <v>0</v>
      </c>
      <c r="E207" s="97">
        <f t="shared" si="11"/>
        <v>0</v>
      </c>
    </row>
    <row r="208" spans="1:5" ht="12.75">
      <c r="A208" s="96">
        <v>41072</v>
      </c>
      <c r="B208" s="79"/>
      <c r="C208" s="79"/>
      <c r="D208" s="79">
        <f t="shared" si="10"/>
        <v>0</v>
      </c>
      <c r="E208" s="97">
        <f t="shared" si="11"/>
        <v>0</v>
      </c>
    </row>
    <row r="209" spans="1:5" ht="12.75">
      <c r="A209" s="96">
        <v>41073</v>
      </c>
      <c r="B209" s="79"/>
      <c r="C209" s="79"/>
      <c r="D209" s="79">
        <f t="shared" si="10"/>
        <v>0</v>
      </c>
      <c r="E209" s="97">
        <f t="shared" si="11"/>
        <v>0</v>
      </c>
    </row>
    <row r="210" spans="1:5" ht="12.75">
      <c r="A210" s="96">
        <v>41074</v>
      </c>
      <c r="B210" s="79"/>
      <c r="C210" s="79"/>
      <c r="D210" s="79">
        <f t="shared" si="10"/>
        <v>0</v>
      </c>
      <c r="E210" s="97">
        <f t="shared" si="11"/>
        <v>0</v>
      </c>
    </row>
    <row r="211" spans="1:5" ht="12.75">
      <c r="A211" s="96">
        <v>41075</v>
      </c>
      <c r="B211" s="79"/>
      <c r="C211" s="79"/>
      <c r="D211" s="79">
        <f t="shared" si="10"/>
        <v>0</v>
      </c>
      <c r="E211" s="97">
        <f t="shared" si="11"/>
        <v>0</v>
      </c>
    </row>
    <row r="212" spans="1:5" ht="12.75">
      <c r="A212" s="96">
        <v>41076</v>
      </c>
      <c r="B212" s="79"/>
      <c r="C212" s="79"/>
      <c r="D212" s="79">
        <f t="shared" si="10"/>
        <v>0</v>
      </c>
      <c r="E212" s="97">
        <f t="shared" si="11"/>
        <v>0</v>
      </c>
    </row>
    <row r="213" spans="1:5" ht="12.75">
      <c r="A213" s="96">
        <v>41077</v>
      </c>
      <c r="B213" s="79"/>
      <c r="C213" s="79"/>
      <c r="D213" s="79">
        <f t="shared" si="10"/>
        <v>0</v>
      </c>
      <c r="E213" s="97">
        <f t="shared" si="11"/>
        <v>0</v>
      </c>
    </row>
    <row r="214" spans="1:5" ht="12.75">
      <c r="A214" s="110">
        <v>41078</v>
      </c>
      <c r="B214" s="90"/>
      <c r="C214" s="90"/>
      <c r="D214" s="90">
        <f t="shared" si="10"/>
        <v>0</v>
      </c>
      <c r="E214" s="111">
        <f t="shared" si="11"/>
        <v>0</v>
      </c>
    </row>
    <row r="215" spans="1:5" ht="12.75">
      <c r="A215" s="110">
        <v>41079</v>
      </c>
      <c r="B215" s="90"/>
      <c r="C215" s="90"/>
      <c r="D215" s="90">
        <f t="shared" si="10"/>
        <v>0</v>
      </c>
      <c r="E215" s="111">
        <f t="shared" si="11"/>
        <v>0</v>
      </c>
    </row>
    <row r="216" spans="1:5" ht="12.75">
      <c r="A216" s="110">
        <v>41080</v>
      </c>
      <c r="B216" s="90"/>
      <c r="C216" s="90"/>
      <c r="D216" s="90">
        <f t="shared" si="10"/>
        <v>0</v>
      </c>
      <c r="E216" s="111">
        <f t="shared" si="11"/>
        <v>0</v>
      </c>
    </row>
    <row r="217" spans="1:5" ht="12.75">
      <c r="A217" s="110">
        <v>41081</v>
      </c>
      <c r="B217" s="90"/>
      <c r="C217" s="90"/>
      <c r="D217" s="90">
        <f t="shared" si="10"/>
        <v>0</v>
      </c>
      <c r="E217" s="111">
        <f t="shared" si="11"/>
        <v>0</v>
      </c>
    </row>
    <row r="218" spans="1:5" ht="12.75">
      <c r="A218" s="110">
        <v>41082</v>
      </c>
      <c r="B218" s="90"/>
      <c r="C218" s="90"/>
      <c r="D218" s="90">
        <f t="shared" si="10"/>
        <v>0</v>
      </c>
      <c r="E218" s="111">
        <f t="shared" si="11"/>
        <v>0</v>
      </c>
    </row>
    <row r="219" spans="1:5" ht="12.75">
      <c r="A219" s="110">
        <v>41083</v>
      </c>
      <c r="B219" s="90"/>
      <c r="C219" s="90"/>
      <c r="D219" s="90">
        <f t="shared" si="10"/>
        <v>0</v>
      </c>
      <c r="E219" s="111">
        <f t="shared" si="11"/>
        <v>0</v>
      </c>
    </row>
    <row r="220" spans="1:5" ht="12.75">
      <c r="A220" s="110">
        <v>41084</v>
      </c>
      <c r="B220" s="90"/>
      <c r="C220" s="90"/>
      <c r="D220" s="90">
        <f t="shared" si="10"/>
        <v>0</v>
      </c>
      <c r="E220" s="111">
        <f t="shared" si="11"/>
        <v>0</v>
      </c>
    </row>
    <row r="221" spans="1:5" ht="12.75">
      <c r="A221" s="96">
        <v>41085</v>
      </c>
      <c r="B221" s="79"/>
      <c r="C221" s="79"/>
      <c r="D221" s="79">
        <f t="shared" si="10"/>
        <v>0</v>
      </c>
      <c r="E221" s="97">
        <f t="shared" si="11"/>
        <v>0</v>
      </c>
    </row>
    <row r="222" spans="1:5" ht="12.75">
      <c r="A222" s="96">
        <v>41086</v>
      </c>
      <c r="B222" s="79"/>
      <c r="C222" s="79"/>
      <c r="D222" s="79">
        <f t="shared" si="10"/>
        <v>0</v>
      </c>
      <c r="E222" s="97">
        <f t="shared" si="11"/>
        <v>0</v>
      </c>
    </row>
    <row r="223" spans="1:5" ht="12.75">
      <c r="A223" s="96">
        <v>41087</v>
      </c>
      <c r="B223" s="79"/>
      <c r="C223" s="79"/>
      <c r="D223" s="79">
        <f t="shared" si="10"/>
        <v>0</v>
      </c>
      <c r="E223" s="97">
        <f t="shared" si="11"/>
        <v>0</v>
      </c>
    </row>
    <row r="224" spans="1:5" ht="12.75">
      <c r="A224" s="96">
        <v>41088</v>
      </c>
      <c r="B224" s="79"/>
      <c r="C224" s="79"/>
      <c r="D224" s="79">
        <f t="shared" si="10"/>
        <v>0</v>
      </c>
      <c r="E224" s="97">
        <f t="shared" si="11"/>
        <v>0</v>
      </c>
    </row>
    <row r="225" spans="1:5" ht="12.75">
      <c r="A225" s="96">
        <v>41089</v>
      </c>
      <c r="B225" s="79"/>
      <c r="C225" s="79"/>
      <c r="D225" s="79">
        <f t="shared" si="10"/>
        <v>0</v>
      </c>
      <c r="E225" s="97">
        <f t="shared" si="11"/>
        <v>0</v>
      </c>
    </row>
    <row r="226" spans="1:5" ht="12.75">
      <c r="A226" s="96">
        <v>41090</v>
      </c>
      <c r="B226" s="79"/>
      <c r="C226" s="79"/>
      <c r="D226" s="79">
        <f t="shared" si="10"/>
        <v>0</v>
      </c>
      <c r="E226" s="97">
        <f t="shared" si="11"/>
        <v>0</v>
      </c>
    </row>
    <row r="227" spans="3:5" ht="13.5" thickBot="1">
      <c r="C227" s="197" t="s">
        <v>65</v>
      </c>
      <c r="D227" s="73">
        <f>SUM(D197:D226)</f>
        <v>0</v>
      </c>
      <c r="E227" s="74">
        <f>SUM(E197:E226)</f>
        <v>0</v>
      </c>
    </row>
    <row r="229" ht="13.5" thickBot="1"/>
    <row r="230" spans="1:5" ht="12.75">
      <c r="A230" s="404">
        <v>41091</v>
      </c>
      <c r="B230" s="405"/>
      <c r="C230" s="405"/>
      <c r="D230" s="405"/>
      <c r="E230" s="406"/>
    </row>
    <row r="231" spans="1:5" ht="13.5" thickBot="1">
      <c r="A231" s="407"/>
      <c r="B231" s="408"/>
      <c r="C231" s="408"/>
      <c r="D231" s="408"/>
      <c r="E231" s="409"/>
    </row>
    <row r="232" ht="13.5" thickBot="1"/>
    <row r="233" spans="1:5" ht="12.75">
      <c r="A233" s="75" t="s">
        <v>62</v>
      </c>
      <c r="B233" s="198" t="s">
        <v>66</v>
      </c>
      <c r="C233" s="198" t="s">
        <v>67</v>
      </c>
      <c r="D233" s="76" t="s">
        <v>63</v>
      </c>
      <c r="E233" s="77" t="s">
        <v>64</v>
      </c>
    </row>
    <row r="234" spans="1:5" ht="12.75">
      <c r="A234" s="78">
        <v>41091</v>
      </c>
      <c r="B234" s="79"/>
      <c r="C234" s="79"/>
      <c r="D234" s="79">
        <f aca="true" t="shared" si="12" ref="D234:D264">C234-B234</f>
        <v>0</v>
      </c>
      <c r="E234" s="80">
        <f>(D234*12.7)+(D234*0.25*$H$3)</f>
        <v>0</v>
      </c>
    </row>
    <row r="235" spans="1:5" ht="12.75">
      <c r="A235" s="91">
        <v>41092</v>
      </c>
      <c r="B235" s="92"/>
      <c r="C235" s="92"/>
      <c r="D235" s="92">
        <f t="shared" si="12"/>
        <v>0</v>
      </c>
      <c r="E235" s="93">
        <f aca="true" t="shared" si="13" ref="E235:E264">(D235*12.7)+(D235*0.25*$H$3)</f>
        <v>0</v>
      </c>
    </row>
    <row r="236" spans="1:5" ht="12.75">
      <c r="A236" s="91">
        <v>41093</v>
      </c>
      <c r="B236" s="92"/>
      <c r="C236" s="92"/>
      <c r="D236" s="92">
        <f t="shared" si="12"/>
        <v>0</v>
      </c>
      <c r="E236" s="93">
        <f t="shared" si="13"/>
        <v>0</v>
      </c>
    </row>
    <row r="237" spans="1:5" ht="12.75">
      <c r="A237" s="91">
        <v>41094</v>
      </c>
      <c r="B237" s="92"/>
      <c r="C237" s="92"/>
      <c r="D237" s="92">
        <f t="shared" si="12"/>
        <v>0</v>
      </c>
      <c r="E237" s="93">
        <f t="shared" si="13"/>
        <v>0</v>
      </c>
    </row>
    <row r="238" spans="1:5" ht="12.75">
      <c r="A238" s="91">
        <v>41095</v>
      </c>
      <c r="B238" s="92"/>
      <c r="C238" s="92"/>
      <c r="D238" s="92">
        <f t="shared" si="12"/>
        <v>0</v>
      </c>
      <c r="E238" s="93">
        <f t="shared" si="13"/>
        <v>0</v>
      </c>
    </row>
    <row r="239" spans="1:5" ht="12.75">
      <c r="A239" s="91">
        <v>41096</v>
      </c>
      <c r="B239" s="92"/>
      <c r="C239" s="92"/>
      <c r="D239" s="92">
        <f t="shared" si="12"/>
        <v>0</v>
      </c>
      <c r="E239" s="93">
        <f t="shared" si="13"/>
        <v>0</v>
      </c>
    </row>
    <row r="240" spans="1:5" ht="12.75">
      <c r="A240" s="91">
        <v>41097</v>
      </c>
      <c r="B240" s="92"/>
      <c r="C240" s="92"/>
      <c r="D240" s="92">
        <f t="shared" si="12"/>
        <v>0</v>
      </c>
      <c r="E240" s="93">
        <f t="shared" si="13"/>
        <v>0</v>
      </c>
    </row>
    <row r="241" spans="1:5" ht="12.75">
      <c r="A241" s="91">
        <v>41098</v>
      </c>
      <c r="B241" s="92"/>
      <c r="C241" s="92"/>
      <c r="D241" s="92">
        <f t="shared" si="12"/>
        <v>0</v>
      </c>
      <c r="E241" s="93">
        <f t="shared" si="13"/>
        <v>0</v>
      </c>
    </row>
    <row r="242" spans="1:5" ht="12.75">
      <c r="A242" s="78">
        <v>41099</v>
      </c>
      <c r="B242" s="79"/>
      <c r="C242" s="79"/>
      <c r="D242" s="79">
        <f t="shared" si="12"/>
        <v>0</v>
      </c>
      <c r="E242" s="80">
        <f t="shared" si="13"/>
        <v>0</v>
      </c>
    </row>
    <row r="243" spans="1:5" ht="12.75">
      <c r="A243" s="78">
        <v>41100</v>
      </c>
      <c r="B243" s="79"/>
      <c r="C243" s="79"/>
      <c r="D243" s="79">
        <f t="shared" si="12"/>
        <v>0</v>
      </c>
      <c r="E243" s="80">
        <f t="shared" si="13"/>
        <v>0</v>
      </c>
    </row>
    <row r="244" spans="1:5" ht="12.75">
      <c r="A244" s="78">
        <v>41101</v>
      </c>
      <c r="B244" s="79"/>
      <c r="C244" s="79"/>
      <c r="D244" s="79">
        <f t="shared" si="12"/>
        <v>0</v>
      </c>
      <c r="E244" s="80">
        <f t="shared" si="13"/>
        <v>0</v>
      </c>
    </row>
    <row r="245" spans="1:5" ht="12.75">
      <c r="A245" s="78">
        <v>41102</v>
      </c>
      <c r="B245" s="79"/>
      <c r="C245" s="79"/>
      <c r="D245" s="79">
        <f t="shared" si="12"/>
        <v>0</v>
      </c>
      <c r="E245" s="80">
        <f t="shared" si="13"/>
        <v>0</v>
      </c>
    </row>
    <row r="246" spans="1:5" ht="12.75">
      <c r="A246" s="78">
        <v>41103</v>
      </c>
      <c r="B246" s="79"/>
      <c r="C246" s="79"/>
      <c r="D246" s="79">
        <f t="shared" si="12"/>
        <v>0</v>
      </c>
      <c r="E246" s="80">
        <f t="shared" si="13"/>
        <v>0</v>
      </c>
    </row>
    <row r="247" spans="1:5" ht="12.75">
      <c r="A247" s="78">
        <v>41104</v>
      </c>
      <c r="B247" s="79"/>
      <c r="C247" s="79"/>
      <c r="D247" s="79">
        <f t="shared" si="12"/>
        <v>0</v>
      </c>
      <c r="E247" s="80">
        <f t="shared" si="13"/>
        <v>0</v>
      </c>
    </row>
    <row r="248" spans="1:5" ht="12.75">
      <c r="A248" s="78">
        <v>41105</v>
      </c>
      <c r="B248" s="79"/>
      <c r="C248" s="79"/>
      <c r="D248" s="79">
        <f t="shared" si="12"/>
        <v>0</v>
      </c>
      <c r="E248" s="80">
        <f t="shared" si="13"/>
        <v>0</v>
      </c>
    </row>
    <row r="249" spans="1:5" ht="12.75">
      <c r="A249" s="91">
        <v>41106</v>
      </c>
      <c r="B249" s="92"/>
      <c r="C249" s="92"/>
      <c r="D249" s="92">
        <f t="shared" si="12"/>
        <v>0</v>
      </c>
      <c r="E249" s="93">
        <f t="shared" si="13"/>
        <v>0</v>
      </c>
    </row>
    <row r="250" spans="1:5" ht="12.75">
      <c r="A250" s="91">
        <v>41107</v>
      </c>
      <c r="B250" s="92"/>
      <c r="C250" s="92"/>
      <c r="D250" s="92">
        <f t="shared" si="12"/>
        <v>0</v>
      </c>
      <c r="E250" s="93">
        <f t="shared" si="13"/>
        <v>0</v>
      </c>
    </row>
    <row r="251" spans="1:5" ht="12.75">
      <c r="A251" s="91">
        <v>41108</v>
      </c>
      <c r="B251" s="92"/>
      <c r="C251" s="92"/>
      <c r="D251" s="92">
        <f t="shared" si="12"/>
        <v>0</v>
      </c>
      <c r="E251" s="93">
        <f t="shared" si="13"/>
        <v>0</v>
      </c>
    </row>
    <row r="252" spans="1:5" ht="12.75">
      <c r="A252" s="91">
        <v>41109</v>
      </c>
      <c r="B252" s="92"/>
      <c r="C252" s="92"/>
      <c r="D252" s="92">
        <f t="shared" si="12"/>
        <v>0</v>
      </c>
      <c r="E252" s="93">
        <f t="shared" si="13"/>
        <v>0</v>
      </c>
    </row>
    <row r="253" spans="1:5" ht="12.75">
      <c r="A253" s="91">
        <v>41110</v>
      </c>
      <c r="B253" s="92"/>
      <c r="C253" s="92"/>
      <c r="D253" s="92">
        <f t="shared" si="12"/>
        <v>0</v>
      </c>
      <c r="E253" s="93">
        <f t="shared" si="13"/>
        <v>0</v>
      </c>
    </row>
    <row r="254" spans="1:5" ht="12.75">
      <c r="A254" s="91">
        <v>41111</v>
      </c>
      <c r="B254" s="92"/>
      <c r="C254" s="92"/>
      <c r="D254" s="92">
        <f t="shared" si="12"/>
        <v>0</v>
      </c>
      <c r="E254" s="93">
        <f t="shared" si="13"/>
        <v>0</v>
      </c>
    </row>
    <row r="255" spans="1:5" ht="12.75">
      <c r="A255" s="91">
        <v>41112</v>
      </c>
      <c r="B255" s="92"/>
      <c r="C255" s="92"/>
      <c r="D255" s="92">
        <f t="shared" si="12"/>
        <v>0</v>
      </c>
      <c r="E255" s="93">
        <f t="shared" si="13"/>
        <v>0</v>
      </c>
    </row>
    <row r="256" spans="1:5" ht="12.75">
      <c r="A256" s="78">
        <v>41113</v>
      </c>
      <c r="B256" s="79"/>
      <c r="C256" s="79"/>
      <c r="D256" s="79">
        <f t="shared" si="12"/>
        <v>0</v>
      </c>
      <c r="E256" s="80">
        <f t="shared" si="13"/>
        <v>0</v>
      </c>
    </row>
    <row r="257" spans="1:5" ht="12.75">
      <c r="A257" s="78">
        <v>41114</v>
      </c>
      <c r="B257" s="79"/>
      <c r="C257" s="79"/>
      <c r="D257" s="79">
        <f t="shared" si="12"/>
        <v>0</v>
      </c>
      <c r="E257" s="80">
        <f t="shared" si="13"/>
        <v>0</v>
      </c>
    </row>
    <row r="258" spans="1:5" ht="12.75">
      <c r="A258" s="78">
        <v>41115</v>
      </c>
      <c r="B258" s="79"/>
      <c r="C258" s="79"/>
      <c r="D258" s="79">
        <f t="shared" si="12"/>
        <v>0</v>
      </c>
      <c r="E258" s="80">
        <f t="shared" si="13"/>
        <v>0</v>
      </c>
    </row>
    <row r="259" spans="1:5" ht="12.75">
      <c r="A259" s="78">
        <v>41116</v>
      </c>
      <c r="B259" s="79"/>
      <c r="C259" s="79"/>
      <c r="D259" s="79">
        <f t="shared" si="12"/>
        <v>0</v>
      </c>
      <c r="E259" s="80">
        <f t="shared" si="13"/>
        <v>0</v>
      </c>
    </row>
    <row r="260" spans="1:5" ht="12.75">
      <c r="A260" s="78">
        <v>41117</v>
      </c>
      <c r="B260" s="79"/>
      <c r="C260" s="79"/>
      <c r="D260" s="79">
        <f t="shared" si="12"/>
        <v>0</v>
      </c>
      <c r="E260" s="80">
        <f t="shared" si="13"/>
        <v>0</v>
      </c>
    </row>
    <row r="261" spans="1:5" ht="12.75">
      <c r="A261" s="78">
        <v>41118</v>
      </c>
      <c r="B261" s="79"/>
      <c r="C261" s="79"/>
      <c r="D261" s="79">
        <f t="shared" si="12"/>
        <v>0</v>
      </c>
      <c r="E261" s="80">
        <f t="shared" si="13"/>
        <v>0</v>
      </c>
    </row>
    <row r="262" spans="1:5" ht="12.75">
      <c r="A262" s="78">
        <v>41119</v>
      </c>
      <c r="B262" s="79"/>
      <c r="C262" s="79"/>
      <c r="D262" s="79">
        <f t="shared" si="12"/>
        <v>0</v>
      </c>
      <c r="E262" s="80">
        <f t="shared" si="13"/>
        <v>0</v>
      </c>
    </row>
    <row r="263" spans="1:5" ht="12.75">
      <c r="A263" s="91">
        <v>41120</v>
      </c>
      <c r="B263" s="92"/>
      <c r="C263" s="92"/>
      <c r="D263" s="92">
        <f t="shared" si="12"/>
        <v>0</v>
      </c>
      <c r="E263" s="93">
        <f t="shared" si="13"/>
        <v>0</v>
      </c>
    </row>
    <row r="264" spans="1:5" ht="12.75">
      <c r="A264" s="91">
        <v>41121</v>
      </c>
      <c r="B264" s="92"/>
      <c r="C264" s="92"/>
      <c r="D264" s="92">
        <f t="shared" si="12"/>
        <v>0</v>
      </c>
      <c r="E264" s="93">
        <f t="shared" si="13"/>
        <v>0</v>
      </c>
    </row>
    <row r="265" spans="3:5" ht="13.5" thickBot="1">
      <c r="C265" s="197" t="s">
        <v>65</v>
      </c>
      <c r="D265" s="73">
        <f>SUM(D234:D264)</f>
        <v>0</v>
      </c>
      <c r="E265" s="74">
        <f>SUM(E234:E264)</f>
        <v>0</v>
      </c>
    </row>
    <row r="267" ht="13.5" thickBot="1"/>
    <row r="268" spans="1:6" ht="12.75">
      <c r="A268" s="378">
        <v>41122</v>
      </c>
      <c r="B268" s="379"/>
      <c r="C268" s="379"/>
      <c r="D268" s="379"/>
      <c r="E268" s="380"/>
      <c r="F268" s="112"/>
    </row>
    <row r="269" spans="1:5" ht="13.5" thickBot="1">
      <c r="A269" s="381"/>
      <c r="B269" s="382"/>
      <c r="C269" s="382"/>
      <c r="D269" s="382"/>
      <c r="E269" s="383"/>
    </row>
    <row r="270" ht="13.5" thickBot="1">
      <c r="F270" s="113"/>
    </row>
    <row r="271" spans="1:5" ht="12.75">
      <c r="A271" s="75" t="s">
        <v>62</v>
      </c>
      <c r="B271" s="198" t="s">
        <v>66</v>
      </c>
      <c r="C271" s="198" t="s">
        <v>67</v>
      </c>
      <c r="D271" s="76" t="s">
        <v>63</v>
      </c>
      <c r="E271" s="77" t="s">
        <v>64</v>
      </c>
    </row>
    <row r="272" spans="1:5" ht="12.75">
      <c r="A272" s="78">
        <v>41122</v>
      </c>
      <c r="B272" s="79"/>
      <c r="C272" s="79"/>
      <c r="D272" s="79">
        <f aca="true" t="shared" si="14" ref="D272:D302">C272-B272</f>
        <v>0</v>
      </c>
      <c r="E272" s="80">
        <f aca="true" t="shared" si="15" ref="E272:E277">(D272*12.7)+(D272*0.25*$H$3)</f>
        <v>0</v>
      </c>
    </row>
    <row r="273" spans="1:5" ht="12.75">
      <c r="A273" s="78">
        <v>41123</v>
      </c>
      <c r="B273" s="79"/>
      <c r="C273" s="79"/>
      <c r="D273" s="79">
        <f t="shared" si="14"/>
        <v>0</v>
      </c>
      <c r="E273" s="80">
        <f t="shared" si="15"/>
        <v>0</v>
      </c>
    </row>
    <row r="274" spans="1:5" ht="12.75">
      <c r="A274" s="78">
        <v>41124</v>
      </c>
      <c r="B274" s="79"/>
      <c r="C274" s="79"/>
      <c r="D274" s="79">
        <f t="shared" si="14"/>
        <v>0</v>
      </c>
      <c r="E274" s="80">
        <f t="shared" si="15"/>
        <v>0</v>
      </c>
    </row>
    <row r="275" spans="1:5" ht="12.75">
      <c r="A275" s="78">
        <v>41125</v>
      </c>
      <c r="B275" s="79"/>
      <c r="C275" s="79"/>
      <c r="D275" s="79">
        <f t="shared" si="14"/>
        <v>0</v>
      </c>
      <c r="E275" s="80">
        <f t="shared" si="15"/>
        <v>0</v>
      </c>
    </row>
    <row r="276" spans="1:5" ht="12.75">
      <c r="A276" s="78">
        <v>41126</v>
      </c>
      <c r="B276" s="79"/>
      <c r="C276" s="79"/>
      <c r="D276" s="79">
        <f t="shared" si="14"/>
        <v>0</v>
      </c>
      <c r="E276" s="80">
        <f t="shared" si="15"/>
        <v>0</v>
      </c>
    </row>
    <row r="277" spans="1:5" ht="12.75">
      <c r="A277" s="119">
        <v>41127</v>
      </c>
      <c r="B277" s="120"/>
      <c r="C277" s="120"/>
      <c r="D277" s="120">
        <f t="shared" si="14"/>
        <v>0</v>
      </c>
      <c r="E277" s="121">
        <f t="shared" si="15"/>
        <v>0</v>
      </c>
    </row>
    <row r="278" spans="1:5" ht="12.75">
      <c r="A278" s="119">
        <v>41128</v>
      </c>
      <c r="B278" s="120"/>
      <c r="C278" s="120"/>
      <c r="D278" s="120">
        <f t="shared" si="14"/>
        <v>0</v>
      </c>
      <c r="E278" s="121">
        <f aca="true" t="shared" si="16" ref="E278:E283">(D278*12.7)+(D278*0.25*$H$3)</f>
        <v>0</v>
      </c>
    </row>
    <row r="279" spans="1:5" ht="12.75">
      <c r="A279" s="119">
        <v>41129</v>
      </c>
      <c r="B279" s="120"/>
      <c r="C279" s="120"/>
      <c r="D279" s="120">
        <f t="shared" si="14"/>
        <v>0</v>
      </c>
      <c r="E279" s="121">
        <f t="shared" si="16"/>
        <v>0</v>
      </c>
    </row>
    <row r="280" spans="1:5" ht="12.75">
      <c r="A280" s="119">
        <v>41130</v>
      </c>
      <c r="B280" s="120"/>
      <c r="C280" s="120"/>
      <c r="D280" s="120">
        <f t="shared" si="14"/>
        <v>0</v>
      </c>
      <c r="E280" s="121">
        <f t="shared" si="16"/>
        <v>0</v>
      </c>
    </row>
    <row r="281" spans="1:5" ht="12.75">
      <c r="A281" s="119">
        <v>41131</v>
      </c>
      <c r="B281" s="120"/>
      <c r="C281" s="120"/>
      <c r="D281" s="120">
        <f t="shared" si="14"/>
        <v>0</v>
      </c>
      <c r="E281" s="121">
        <f t="shared" si="16"/>
        <v>0</v>
      </c>
    </row>
    <row r="282" spans="1:5" ht="12.75">
      <c r="A282" s="119">
        <v>41132</v>
      </c>
      <c r="B282" s="120"/>
      <c r="C282" s="120"/>
      <c r="D282" s="120">
        <f t="shared" si="14"/>
        <v>0</v>
      </c>
      <c r="E282" s="121">
        <f t="shared" si="16"/>
        <v>0</v>
      </c>
    </row>
    <row r="283" spans="1:5" ht="12.75">
      <c r="A283" s="119">
        <v>41133</v>
      </c>
      <c r="B283" s="120"/>
      <c r="C283" s="120"/>
      <c r="D283" s="120">
        <f t="shared" si="14"/>
        <v>0</v>
      </c>
      <c r="E283" s="121">
        <f t="shared" si="16"/>
        <v>0</v>
      </c>
    </row>
    <row r="284" spans="1:5" ht="12.75">
      <c r="A284" s="78">
        <v>41134</v>
      </c>
      <c r="B284" s="79"/>
      <c r="C284" s="79"/>
      <c r="D284" s="79">
        <f t="shared" si="14"/>
        <v>0</v>
      </c>
      <c r="E284" s="80">
        <f>(D284*12.7)+(D284*0.25*$H$3)</f>
        <v>0</v>
      </c>
    </row>
    <row r="285" spans="1:5" ht="12.75">
      <c r="A285" s="78">
        <v>41135</v>
      </c>
      <c r="B285" s="79"/>
      <c r="C285" s="79"/>
      <c r="D285" s="79">
        <f t="shared" si="14"/>
        <v>0</v>
      </c>
      <c r="E285" s="80">
        <f aca="true" t="shared" si="17" ref="E285:E290">(D285*12.7)+(D285*0.25*$H$3)</f>
        <v>0</v>
      </c>
    </row>
    <row r="286" spans="1:5" ht="12.75">
      <c r="A286" s="78">
        <v>41136</v>
      </c>
      <c r="B286" s="79"/>
      <c r="C286" s="79"/>
      <c r="D286" s="79">
        <f t="shared" si="14"/>
        <v>0</v>
      </c>
      <c r="E286" s="80">
        <f t="shared" si="17"/>
        <v>0</v>
      </c>
    </row>
    <row r="287" spans="1:5" ht="12.75">
      <c r="A287" s="78">
        <v>41137</v>
      </c>
      <c r="B287" s="79"/>
      <c r="C287" s="79"/>
      <c r="D287" s="79">
        <f t="shared" si="14"/>
        <v>0</v>
      </c>
      <c r="E287" s="80">
        <f t="shared" si="17"/>
        <v>0</v>
      </c>
    </row>
    <row r="288" spans="1:5" ht="12.75">
      <c r="A288" s="78">
        <v>41138</v>
      </c>
      <c r="B288" s="79"/>
      <c r="C288" s="79"/>
      <c r="D288" s="79">
        <f t="shared" si="14"/>
        <v>0</v>
      </c>
      <c r="E288" s="80">
        <f t="shared" si="17"/>
        <v>0</v>
      </c>
    </row>
    <row r="289" spans="1:5" ht="12.75">
      <c r="A289" s="78">
        <v>41139</v>
      </c>
      <c r="B289" s="79"/>
      <c r="C289" s="79"/>
      <c r="D289" s="79">
        <f t="shared" si="14"/>
        <v>0</v>
      </c>
      <c r="E289" s="80">
        <f t="shared" si="17"/>
        <v>0</v>
      </c>
    </row>
    <row r="290" spans="1:5" ht="12.75">
      <c r="A290" s="78">
        <v>41140</v>
      </c>
      <c r="B290" s="79"/>
      <c r="C290" s="79"/>
      <c r="D290" s="79">
        <f t="shared" si="14"/>
        <v>0</v>
      </c>
      <c r="E290" s="80">
        <f t="shared" si="17"/>
        <v>0</v>
      </c>
    </row>
    <row r="291" spans="1:5" ht="12.75">
      <c r="A291" s="119">
        <v>41141</v>
      </c>
      <c r="B291" s="120"/>
      <c r="C291" s="120"/>
      <c r="D291" s="120">
        <f t="shared" si="14"/>
        <v>0</v>
      </c>
      <c r="E291" s="121">
        <f>(D291*12.7)+(D291*0.25*$H$3)</f>
        <v>0</v>
      </c>
    </row>
    <row r="292" spans="1:5" ht="12.75">
      <c r="A292" s="119">
        <v>41142</v>
      </c>
      <c r="B292" s="120"/>
      <c r="C292" s="120"/>
      <c r="D292" s="120">
        <f t="shared" si="14"/>
        <v>0</v>
      </c>
      <c r="E292" s="121">
        <f aca="true" t="shared" si="18" ref="E292:E297">(D292*12.7)+(D292*0.25*$H$3)</f>
        <v>0</v>
      </c>
    </row>
    <row r="293" spans="1:5" ht="12.75">
      <c r="A293" s="119">
        <v>41143</v>
      </c>
      <c r="B293" s="120"/>
      <c r="C293" s="120"/>
      <c r="D293" s="120">
        <f t="shared" si="14"/>
        <v>0</v>
      </c>
      <c r="E293" s="121">
        <f t="shared" si="18"/>
        <v>0</v>
      </c>
    </row>
    <row r="294" spans="1:5" ht="12.75">
      <c r="A294" s="119">
        <v>41144</v>
      </c>
      <c r="B294" s="120"/>
      <c r="C294" s="120"/>
      <c r="D294" s="120">
        <f t="shared" si="14"/>
        <v>0</v>
      </c>
      <c r="E294" s="121">
        <f t="shared" si="18"/>
        <v>0</v>
      </c>
    </row>
    <row r="295" spans="1:5" ht="12.75">
      <c r="A295" s="119">
        <v>41145</v>
      </c>
      <c r="B295" s="120"/>
      <c r="C295" s="120"/>
      <c r="D295" s="120">
        <f t="shared" si="14"/>
        <v>0</v>
      </c>
      <c r="E295" s="121">
        <f t="shared" si="18"/>
        <v>0</v>
      </c>
    </row>
    <row r="296" spans="1:5" ht="12.75">
      <c r="A296" s="119">
        <v>41146</v>
      </c>
      <c r="B296" s="120"/>
      <c r="C296" s="120"/>
      <c r="D296" s="120">
        <f t="shared" si="14"/>
        <v>0</v>
      </c>
      <c r="E296" s="121">
        <f t="shared" si="18"/>
        <v>0</v>
      </c>
    </row>
    <row r="297" spans="1:5" ht="12.75">
      <c r="A297" s="119">
        <v>41147</v>
      </c>
      <c r="B297" s="120"/>
      <c r="C297" s="120"/>
      <c r="D297" s="120">
        <f t="shared" si="14"/>
        <v>0</v>
      </c>
      <c r="E297" s="121">
        <f t="shared" si="18"/>
        <v>0</v>
      </c>
    </row>
    <row r="298" spans="1:5" ht="12.75">
      <c r="A298" s="78">
        <v>41148</v>
      </c>
      <c r="B298" s="79"/>
      <c r="C298" s="79"/>
      <c r="D298" s="79">
        <f t="shared" si="14"/>
        <v>0</v>
      </c>
      <c r="E298" s="80">
        <f>(D298*12.7)+(D298*0.25*$H$3)</f>
        <v>0</v>
      </c>
    </row>
    <row r="299" spans="1:5" ht="12.75">
      <c r="A299" s="78">
        <v>41149</v>
      </c>
      <c r="B299" s="79"/>
      <c r="C299" s="79"/>
      <c r="D299" s="79">
        <f t="shared" si="14"/>
        <v>0</v>
      </c>
      <c r="E299" s="80">
        <f>(D299*12.7)+(D299*0.25*$H$3)</f>
        <v>0</v>
      </c>
    </row>
    <row r="300" spans="1:5" ht="12.75">
      <c r="A300" s="78">
        <v>41150</v>
      </c>
      <c r="B300" s="79"/>
      <c r="C300" s="79"/>
      <c r="D300" s="79">
        <f t="shared" si="14"/>
        <v>0</v>
      </c>
      <c r="E300" s="80">
        <f>(D300*12.7)+(D300*0.25*$H$3)</f>
        <v>0</v>
      </c>
    </row>
    <row r="301" spans="1:5" ht="12.75">
      <c r="A301" s="78">
        <v>41151</v>
      </c>
      <c r="B301" s="79"/>
      <c r="C301" s="79"/>
      <c r="D301" s="79">
        <f t="shared" si="14"/>
        <v>0</v>
      </c>
      <c r="E301" s="80">
        <f>(D301*12.7)+(D301*0.25*$H$3)</f>
        <v>0</v>
      </c>
    </row>
    <row r="302" spans="1:5" ht="12.75">
      <c r="A302" s="78">
        <v>41152</v>
      </c>
      <c r="B302" s="79"/>
      <c r="C302" s="79"/>
      <c r="D302" s="79">
        <f t="shared" si="14"/>
        <v>0</v>
      </c>
      <c r="E302" s="80">
        <f>(D302*12.7)+(D302*0.25*$H$3)</f>
        <v>0</v>
      </c>
    </row>
    <row r="303" spans="3:5" ht="13.5" thickBot="1">
      <c r="C303" s="200" t="s">
        <v>65</v>
      </c>
      <c r="D303" s="73">
        <f>SUM(D272:D302)</f>
        <v>0</v>
      </c>
      <c r="E303" s="74">
        <f>SUM(E272:E302)</f>
        <v>0</v>
      </c>
    </row>
    <row r="305" ht="13.5" thickBot="1"/>
    <row r="306" spans="1:5" ht="12.75">
      <c r="A306" s="384">
        <v>41153</v>
      </c>
      <c r="B306" s="385"/>
      <c r="C306" s="385"/>
      <c r="D306" s="385"/>
      <c r="E306" s="386"/>
    </row>
    <row r="307" spans="1:5" ht="13.5" thickBot="1">
      <c r="A307" s="387"/>
      <c r="B307" s="388"/>
      <c r="C307" s="388"/>
      <c r="D307" s="388"/>
      <c r="E307" s="389"/>
    </row>
    <row r="308" ht="13.5" thickBot="1"/>
    <row r="309" spans="1:5" ht="12.75">
      <c r="A309" s="75" t="s">
        <v>62</v>
      </c>
      <c r="B309" s="198" t="s">
        <v>66</v>
      </c>
      <c r="C309" s="198" t="s">
        <v>67</v>
      </c>
      <c r="D309" s="76" t="s">
        <v>63</v>
      </c>
      <c r="E309" s="77" t="s">
        <v>64</v>
      </c>
    </row>
    <row r="310" spans="1:5" ht="12.75">
      <c r="A310" s="78">
        <v>41153</v>
      </c>
      <c r="B310" s="79"/>
      <c r="C310" s="79"/>
      <c r="D310" s="79">
        <f aca="true" t="shared" si="19" ref="D310:D339">C310-B310</f>
        <v>0</v>
      </c>
      <c r="E310" s="80">
        <f>(D310*12.7)+(D310*0.25*$H$3)</f>
        <v>0</v>
      </c>
    </row>
    <row r="311" spans="1:5" ht="12.75">
      <c r="A311" s="78">
        <v>41154</v>
      </c>
      <c r="B311" s="79"/>
      <c r="C311" s="79"/>
      <c r="D311" s="79">
        <f t="shared" si="19"/>
        <v>0</v>
      </c>
      <c r="E311" s="80">
        <f aca="true" t="shared" si="20" ref="E311:E339">(D311*12.7)+(D311*0.25*$H$3)</f>
        <v>0</v>
      </c>
    </row>
    <row r="312" spans="1:5" ht="12.75">
      <c r="A312" s="115">
        <v>41155</v>
      </c>
      <c r="B312" s="116"/>
      <c r="C312" s="116"/>
      <c r="D312" s="116">
        <f t="shared" si="19"/>
        <v>0</v>
      </c>
      <c r="E312" s="117">
        <f t="shared" si="20"/>
        <v>0</v>
      </c>
    </row>
    <row r="313" spans="1:5" ht="12.75">
      <c r="A313" s="115">
        <v>41156</v>
      </c>
      <c r="B313" s="116"/>
      <c r="C313" s="116"/>
      <c r="D313" s="116">
        <f t="shared" si="19"/>
        <v>0</v>
      </c>
      <c r="E313" s="117">
        <f t="shared" si="20"/>
        <v>0</v>
      </c>
    </row>
    <row r="314" spans="1:5" ht="12.75">
      <c r="A314" s="115">
        <v>41157</v>
      </c>
      <c r="B314" s="116"/>
      <c r="C314" s="116"/>
      <c r="D314" s="116">
        <f t="shared" si="19"/>
        <v>0</v>
      </c>
      <c r="E314" s="117">
        <f t="shared" si="20"/>
        <v>0</v>
      </c>
    </row>
    <row r="315" spans="1:5" ht="12.75">
      <c r="A315" s="115">
        <v>41158</v>
      </c>
      <c r="B315" s="116"/>
      <c r="C315" s="116"/>
      <c r="D315" s="116">
        <f t="shared" si="19"/>
        <v>0</v>
      </c>
      <c r="E315" s="117">
        <f t="shared" si="20"/>
        <v>0</v>
      </c>
    </row>
    <row r="316" spans="1:5" ht="12.75">
      <c r="A316" s="115">
        <v>41159</v>
      </c>
      <c r="B316" s="116"/>
      <c r="C316" s="116"/>
      <c r="D316" s="116">
        <f t="shared" si="19"/>
        <v>0</v>
      </c>
      <c r="E316" s="117">
        <f t="shared" si="20"/>
        <v>0</v>
      </c>
    </row>
    <row r="317" spans="1:5" ht="12.75">
      <c r="A317" s="115">
        <v>41160</v>
      </c>
      <c r="B317" s="116"/>
      <c r="C317" s="116"/>
      <c r="D317" s="116">
        <f t="shared" si="19"/>
        <v>0</v>
      </c>
      <c r="E317" s="117">
        <f t="shared" si="20"/>
        <v>0</v>
      </c>
    </row>
    <row r="318" spans="1:5" ht="12.75">
      <c r="A318" s="115">
        <v>41161</v>
      </c>
      <c r="B318" s="116"/>
      <c r="C318" s="116"/>
      <c r="D318" s="116">
        <f t="shared" si="19"/>
        <v>0</v>
      </c>
      <c r="E318" s="117">
        <f t="shared" si="20"/>
        <v>0</v>
      </c>
    </row>
    <row r="319" spans="1:5" ht="12.75">
      <c r="A319" s="78">
        <v>41162</v>
      </c>
      <c r="B319" s="79"/>
      <c r="C319" s="79"/>
      <c r="D319" s="79">
        <f t="shared" si="19"/>
        <v>0</v>
      </c>
      <c r="E319" s="80">
        <f t="shared" si="20"/>
        <v>0</v>
      </c>
    </row>
    <row r="320" spans="1:5" ht="12.75">
      <c r="A320" s="78">
        <v>41163</v>
      </c>
      <c r="B320" s="79"/>
      <c r="C320" s="79"/>
      <c r="D320" s="79">
        <f t="shared" si="19"/>
        <v>0</v>
      </c>
      <c r="E320" s="80">
        <f t="shared" si="20"/>
        <v>0</v>
      </c>
    </row>
    <row r="321" spans="1:5" ht="12.75">
      <c r="A321" s="78">
        <v>41164</v>
      </c>
      <c r="B321" s="79"/>
      <c r="C321" s="79"/>
      <c r="D321" s="79">
        <f t="shared" si="19"/>
        <v>0</v>
      </c>
      <c r="E321" s="80">
        <f t="shared" si="20"/>
        <v>0</v>
      </c>
    </row>
    <row r="322" spans="1:5" ht="12.75">
      <c r="A322" s="78">
        <v>41165</v>
      </c>
      <c r="B322" s="79"/>
      <c r="C322" s="79"/>
      <c r="D322" s="79">
        <f t="shared" si="19"/>
        <v>0</v>
      </c>
      <c r="E322" s="80">
        <f t="shared" si="20"/>
        <v>0</v>
      </c>
    </row>
    <row r="323" spans="1:5" ht="12.75">
      <c r="A323" s="78">
        <v>41166</v>
      </c>
      <c r="B323" s="79"/>
      <c r="C323" s="79"/>
      <c r="D323" s="79">
        <f t="shared" si="19"/>
        <v>0</v>
      </c>
      <c r="E323" s="80">
        <f t="shared" si="20"/>
        <v>0</v>
      </c>
    </row>
    <row r="324" spans="1:5" ht="12.75">
      <c r="A324" s="78">
        <v>41167</v>
      </c>
      <c r="B324" s="79"/>
      <c r="C324" s="79"/>
      <c r="D324" s="79">
        <f t="shared" si="19"/>
        <v>0</v>
      </c>
      <c r="E324" s="80">
        <f t="shared" si="20"/>
        <v>0</v>
      </c>
    </row>
    <row r="325" spans="1:5" ht="12.75">
      <c r="A325" s="78">
        <v>41168</v>
      </c>
      <c r="B325" s="79"/>
      <c r="C325" s="79"/>
      <c r="D325" s="79">
        <f t="shared" si="19"/>
        <v>0</v>
      </c>
      <c r="E325" s="80">
        <f t="shared" si="20"/>
        <v>0</v>
      </c>
    </row>
    <row r="326" spans="1:5" ht="12.75">
      <c r="A326" s="115">
        <v>41169</v>
      </c>
      <c r="B326" s="116"/>
      <c r="C326" s="116"/>
      <c r="D326" s="116">
        <f t="shared" si="19"/>
        <v>0</v>
      </c>
      <c r="E326" s="117">
        <f t="shared" si="20"/>
        <v>0</v>
      </c>
    </row>
    <row r="327" spans="1:5" ht="12.75">
      <c r="A327" s="115">
        <v>41170</v>
      </c>
      <c r="B327" s="116"/>
      <c r="C327" s="116"/>
      <c r="D327" s="116">
        <f t="shared" si="19"/>
        <v>0</v>
      </c>
      <c r="E327" s="117">
        <f t="shared" si="20"/>
        <v>0</v>
      </c>
    </row>
    <row r="328" spans="1:5" ht="12.75">
      <c r="A328" s="115">
        <v>41171</v>
      </c>
      <c r="B328" s="116"/>
      <c r="C328" s="116"/>
      <c r="D328" s="116">
        <f t="shared" si="19"/>
        <v>0</v>
      </c>
      <c r="E328" s="117">
        <f t="shared" si="20"/>
        <v>0</v>
      </c>
    </row>
    <row r="329" spans="1:5" ht="12.75">
      <c r="A329" s="115">
        <v>41172</v>
      </c>
      <c r="B329" s="116"/>
      <c r="C329" s="116"/>
      <c r="D329" s="116">
        <f t="shared" si="19"/>
        <v>0</v>
      </c>
      <c r="E329" s="117">
        <f t="shared" si="20"/>
        <v>0</v>
      </c>
    </row>
    <row r="330" spans="1:5" ht="12.75">
      <c r="A330" s="115">
        <v>41173</v>
      </c>
      <c r="B330" s="116"/>
      <c r="C330" s="116"/>
      <c r="D330" s="116">
        <f t="shared" si="19"/>
        <v>0</v>
      </c>
      <c r="E330" s="117">
        <f t="shared" si="20"/>
        <v>0</v>
      </c>
    </row>
    <row r="331" spans="1:5" ht="12.75">
      <c r="A331" s="115">
        <v>41174</v>
      </c>
      <c r="B331" s="116"/>
      <c r="C331" s="116"/>
      <c r="D331" s="116">
        <f t="shared" si="19"/>
        <v>0</v>
      </c>
      <c r="E331" s="117">
        <f t="shared" si="20"/>
        <v>0</v>
      </c>
    </row>
    <row r="332" spans="1:5" ht="12.75">
      <c r="A332" s="115">
        <v>41175</v>
      </c>
      <c r="B332" s="116"/>
      <c r="C332" s="116"/>
      <c r="D332" s="116">
        <f t="shared" si="19"/>
        <v>0</v>
      </c>
      <c r="E332" s="117">
        <f t="shared" si="20"/>
        <v>0</v>
      </c>
    </row>
    <row r="333" spans="1:5" ht="12.75">
      <c r="A333" s="78">
        <v>41176</v>
      </c>
      <c r="B333" s="79"/>
      <c r="C333" s="79"/>
      <c r="D333" s="79">
        <f t="shared" si="19"/>
        <v>0</v>
      </c>
      <c r="E333" s="80">
        <f t="shared" si="20"/>
        <v>0</v>
      </c>
    </row>
    <row r="334" spans="1:5" ht="12.75">
      <c r="A334" s="78">
        <v>41177</v>
      </c>
      <c r="B334" s="79"/>
      <c r="C334" s="79"/>
      <c r="D334" s="79">
        <f t="shared" si="19"/>
        <v>0</v>
      </c>
      <c r="E334" s="80">
        <f t="shared" si="20"/>
        <v>0</v>
      </c>
    </row>
    <row r="335" spans="1:5" ht="12.75">
      <c r="A335" s="78">
        <v>41178</v>
      </c>
      <c r="B335" s="79"/>
      <c r="C335" s="79"/>
      <c r="D335" s="79">
        <f t="shared" si="19"/>
        <v>0</v>
      </c>
      <c r="E335" s="80">
        <f t="shared" si="20"/>
        <v>0</v>
      </c>
    </row>
    <row r="336" spans="1:5" ht="12.75">
      <c r="A336" s="78">
        <v>41179</v>
      </c>
      <c r="B336" s="79"/>
      <c r="C336" s="79"/>
      <c r="D336" s="79">
        <f t="shared" si="19"/>
        <v>0</v>
      </c>
      <c r="E336" s="80">
        <f t="shared" si="20"/>
        <v>0</v>
      </c>
    </row>
    <row r="337" spans="1:5" ht="12.75">
      <c r="A337" s="78">
        <v>41180</v>
      </c>
      <c r="B337" s="79"/>
      <c r="C337" s="79"/>
      <c r="D337" s="79">
        <f t="shared" si="19"/>
        <v>0</v>
      </c>
      <c r="E337" s="80">
        <f t="shared" si="20"/>
        <v>0</v>
      </c>
    </row>
    <row r="338" spans="1:5" ht="12.75">
      <c r="A338" s="78">
        <v>41181</v>
      </c>
      <c r="B338" s="79"/>
      <c r="C338" s="79"/>
      <c r="D338" s="79">
        <f t="shared" si="19"/>
        <v>0</v>
      </c>
      <c r="E338" s="80">
        <f t="shared" si="20"/>
        <v>0</v>
      </c>
    </row>
    <row r="339" spans="1:5" ht="12.75">
      <c r="A339" s="78">
        <v>41182</v>
      </c>
      <c r="B339" s="79"/>
      <c r="C339" s="79"/>
      <c r="D339" s="79">
        <f t="shared" si="19"/>
        <v>0</v>
      </c>
      <c r="E339" s="80">
        <f t="shared" si="20"/>
        <v>0</v>
      </c>
    </row>
    <row r="340" spans="3:5" ht="13.5" thickBot="1">
      <c r="C340" s="197" t="s">
        <v>65</v>
      </c>
      <c r="D340" s="73">
        <f>SUM(D310:D339)</f>
        <v>0</v>
      </c>
      <c r="E340" s="74">
        <f>SUM(E310:E339)</f>
        <v>0</v>
      </c>
    </row>
    <row r="341" ht="13.5" thickBot="1"/>
    <row r="342" spans="1:5" ht="12.75">
      <c r="A342" s="378">
        <v>41183</v>
      </c>
      <c r="B342" s="379"/>
      <c r="C342" s="379"/>
      <c r="D342" s="379"/>
      <c r="E342" s="380"/>
    </row>
    <row r="343" spans="1:5" ht="13.5" thickBot="1">
      <c r="A343" s="381"/>
      <c r="B343" s="382"/>
      <c r="C343" s="382"/>
      <c r="D343" s="382"/>
      <c r="E343" s="383"/>
    </row>
    <row r="344" ht="13.5" thickBot="1"/>
    <row r="345" spans="1:5" ht="12.75">
      <c r="A345" s="75" t="s">
        <v>62</v>
      </c>
      <c r="B345" s="198" t="s">
        <v>66</v>
      </c>
      <c r="C345" s="198" t="s">
        <v>67</v>
      </c>
      <c r="D345" s="76" t="s">
        <v>63</v>
      </c>
      <c r="E345" s="77" t="s">
        <v>64</v>
      </c>
    </row>
    <row r="346" spans="1:5" ht="12.75">
      <c r="A346" s="119">
        <v>41183</v>
      </c>
      <c r="B346" s="120"/>
      <c r="C346" s="120"/>
      <c r="D346" s="120">
        <f aca="true" t="shared" si="21" ref="D346:D376">C346-B346</f>
        <v>0</v>
      </c>
      <c r="E346" s="121">
        <f>(D346*12.7)+(D346*0.25*$H$3)</f>
        <v>0</v>
      </c>
    </row>
    <row r="347" spans="1:5" ht="12.75">
      <c r="A347" s="119">
        <v>41184</v>
      </c>
      <c r="B347" s="120"/>
      <c r="C347" s="120"/>
      <c r="D347" s="120">
        <f t="shared" si="21"/>
        <v>0</v>
      </c>
      <c r="E347" s="121">
        <f aca="true" t="shared" si="22" ref="E347:E352">(D347*12.7)+(D347*0.25*$H$3)</f>
        <v>0</v>
      </c>
    </row>
    <row r="348" spans="1:5" ht="12.75">
      <c r="A348" s="119">
        <v>41185</v>
      </c>
      <c r="B348" s="120"/>
      <c r="C348" s="120"/>
      <c r="D348" s="120">
        <f t="shared" si="21"/>
        <v>0</v>
      </c>
      <c r="E348" s="121">
        <f t="shared" si="22"/>
        <v>0</v>
      </c>
    </row>
    <row r="349" spans="1:5" ht="12.75">
      <c r="A349" s="119">
        <v>41186</v>
      </c>
      <c r="B349" s="120"/>
      <c r="C349" s="120"/>
      <c r="D349" s="120">
        <f t="shared" si="21"/>
        <v>0</v>
      </c>
      <c r="E349" s="121">
        <f t="shared" si="22"/>
        <v>0</v>
      </c>
    </row>
    <row r="350" spans="1:5" ht="12.75">
      <c r="A350" s="119">
        <v>41187</v>
      </c>
      <c r="B350" s="120"/>
      <c r="C350" s="120"/>
      <c r="D350" s="120">
        <f t="shared" si="21"/>
        <v>0</v>
      </c>
      <c r="E350" s="121">
        <f t="shared" si="22"/>
        <v>0</v>
      </c>
    </row>
    <row r="351" spans="1:5" ht="12.75">
      <c r="A351" s="119">
        <v>41188</v>
      </c>
      <c r="B351" s="120"/>
      <c r="C351" s="120"/>
      <c r="D351" s="120">
        <f t="shared" si="21"/>
        <v>0</v>
      </c>
      <c r="E351" s="121">
        <f t="shared" si="22"/>
        <v>0</v>
      </c>
    </row>
    <row r="352" spans="1:5" ht="12.75">
      <c r="A352" s="119">
        <v>41189</v>
      </c>
      <c r="B352" s="120"/>
      <c r="C352" s="120"/>
      <c r="D352" s="120">
        <f t="shared" si="21"/>
        <v>0</v>
      </c>
      <c r="E352" s="121">
        <f t="shared" si="22"/>
        <v>0</v>
      </c>
    </row>
    <row r="353" spans="1:5" ht="12.75">
      <c r="A353" s="78">
        <v>41190</v>
      </c>
      <c r="B353" s="79"/>
      <c r="C353" s="79"/>
      <c r="D353" s="79">
        <f t="shared" si="21"/>
        <v>0</v>
      </c>
      <c r="E353" s="80">
        <f>(D353*12.7)+(D353*0.25*$H$3)</f>
        <v>0</v>
      </c>
    </row>
    <row r="354" spans="1:5" ht="12.75">
      <c r="A354" s="78">
        <v>41191</v>
      </c>
      <c r="B354" s="79"/>
      <c r="C354" s="79"/>
      <c r="D354" s="79">
        <f t="shared" si="21"/>
        <v>0</v>
      </c>
      <c r="E354" s="80">
        <f aca="true" t="shared" si="23" ref="E354:E359">(D354*12.7)+(D354*0.25*$H$3)</f>
        <v>0</v>
      </c>
    </row>
    <row r="355" spans="1:5" ht="12.75">
      <c r="A355" s="78">
        <v>41192</v>
      </c>
      <c r="B355" s="79"/>
      <c r="C355" s="79"/>
      <c r="D355" s="79">
        <f t="shared" si="21"/>
        <v>0</v>
      </c>
      <c r="E355" s="80">
        <f t="shared" si="23"/>
        <v>0</v>
      </c>
    </row>
    <row r="356" spans="1:5" ht="12.75">
      <c r="A356" s="78">
        <v>41193</v>
      </c>
      <c r="B356" s="79"/>
      <c r="C356" s="79"/>
      <c r="D356" s="79">
        <f t="shared" si="21"/>
        <v>0</v>
      </c>
      <c r="E356" s="80">
        <f t="shared" si="23"/>
        <v>0</v>
      </c>
    </row>
    <row r="357" spans="1:5" ht="12.75">
      <c r="A357" s="78">
        <v>41194</v>
      </c>
      <c r="B357" s="79"/>
      <c r="C357" s="79"/>
      <c r="D357" s="79">
        <f t="shared" si="21"/>
        <v>0</v>
      </c>
      <c r="E357" s="80">
        <f t="shared" si="23"/>
        <v>0</v>
      </c>
    </row>
    <row r="358" spans="1:5" ht="12.75">
      <c r="A358" s="78">
        <v>41195</v>
      </c>
      <c r="B358" s="79"/>
      <c r="C358" s="79"/>
      <c r="D358" s="79">
        <f t="shared" si="21"/>
        <v>0</v>
      </c>
      <c r="E358" s="80">
        <f t="shared" si="23"/>
        <v>0</v>
      </c>
    </row>
    <row r="359" spans="1:5" ht="12.75">
      <c r="A359" s="78">
        <v>41196</v>
      </c>
      <c r="B359" s="79"/>
      <c r="C359" s="79"/>
      <c r="D359" s="79">
        <f t="shared" si="21"/>
        <v>0</v>
      </c>
      <c r="E359" s="80">
        <f t="shared" si="23"/>
        <v>0</v>
      </c>
    </row>
    <row r="360" spans="1:5" ht="12.75">
      <c r="A360" s="119">
        <v>41197</v>
      </c>
      <c r="B360" s="120"/>
      <c r="C360" s="120"/>
      <c r="D360" s="120">
        <f t="shared" si="21"/>
        <v>0</v>
      </c>
      <c r="E360" s="121">
        <f>(D360*12.7)+(D360*0.25*$H$3)</f>
        <v>0</v>
      </c>
    </row>
    <row r="361" spans="1:5" ht="12.75">
      <c r="A361" s="119">
        <v>41198</v>
      </c>
      <c r="B361" s="120"/>
      <c r="C361" s="120"/>
      <c r="D361" s="120">
        <f t="shared" si="21"/>
        <v>0</v>
      </c>
      <c r="E361" s="121">
        <f aca="true" t="shared" si="24" ref="E361:E366">(D361*12.7)+(D361*0.25*$H$3)</f>
        <v>0</v>
      </c>
    </row>
    <row r="362" spans="1:5" ht="12.75">
      <c r="A362" s="119">
        <v>41199</v>
      </c>
      <c r="B362" s="120"/>
      <c r="C362" s="120"/>
      <c r="D362" s="120">
        <f t="shared" si="21"/>
        <v>0</v>
      </c>
      <c r="E362" s="121">
        <f t="shared" si="24"/>
        <v>0</v>
      </c>
    </row>
    <row r="363" spans="1:5" ht="12.75">
      <c r="A363" s="119">
        <v>41200</v>
      </c>
      <c r="B363" s="120"/>
      <c r="C363" s="120"/>
      <c r="D363" s="120">
        <f t="shared" si="21"/>
        <v>0</v>
      </c>
      <c r="E363" s="121">
        <f t="shared" si="24"/>
        <v>0</v>
      </c>
    </row>
    <row r="364" spans="1:5" ht="12.75">
      <c r="A364" s="119">
        <v>41201</v>
      </c>
      <c r="B364" s="120"/>
      <c r="C364" s="120"/>
      <c r="D364" s="120">
        <f t="shared" si="21"/>
        <v>0</v>
      </c>
      <c r="E364" s="121">
        <f t="shared" si="24"/>
        <v>0</v>
      </c>
    </row>
    <row r="365" spans="1:5" ht="12.75">
      <c r="A365" s="119">
        <v>41202</v>
      </c>
      <c r="B365" s="120"/>
      <c r="C365" s="120"/>
      <c r="D365" s="120">
        <f t="shared" si="21"/>
        <v>0</v>
      </c>
      <c r="E365" s="121">
        <f t="shared" si="24"/>
        <v>0</v>
      </c>
    </row>
    <row r="366" spans="1:5" ht="12.75">
      <c r="A366" s="119">
        <v>41203</v>
      </c>
      <c r="B366" s="120"/>
      <c r="C366" s="120"/>
      <c r="D366" s="120">
        <f t="shared" si="21"/>
        <v>0</v>
      </c>
      <c r="E366" s="121">
        <f t="shared" si="24"/>
        <v>0</v>
      </c>
    </row>
    <row r="367" spans="1:5" ht="12.75">
      <c r="A367" s="78">
        <v>41204</v>
      </c>
      <c r="B367" s="79"/>
      <c r="C367" s="79"/>
      <c r="D367" s="79">
        <f t="shared" si="21"/>
        <v>0</v>
      </c>
      <c r="E367" s="80">
        <f>(D367*12.7)+(D367*0.25*$H$3)</f>
        <v>0</v>
      </c>
    </row>
    <row r="368" spans="1:5" ht="12.75">
      <c r="A368" s="78">
        <v>41205</v>
      </c>
      <c r="B368" s="79"/>
      <c r="C368" s="79"/>
      <c r="D368" s="79">
        <f t="shared" si="21"/>
        <v>0</v>
      </c>
      <c r="E368" s="80">
        <f aca="true" t="shared" si="25" ref="E368:E373">(D368*12.7)+(D368*0.25*$H$3)</f>
        <v>0</v>
      </c>
    </row>
    <row r="369" spans="1:5" ht="12.75">
      <c r="A369" s="78">
        <v>41206</v>
      </c>
      <c r="B369" s="79"/>
      <c r="C369" s="79"/>
      <c r="D369" s="79">
        <f t="shared" si="21"/>
        <v>0</v>
      </c>
      <c r="E369" s="80">
        <f t="shared" si="25"/>
        <v>0</v>
      </c>
    </row>
    <row r="370" spans="1:5" ht="12.75">
      <c r="A370" s="78">
        <v>41207</v>
      </c>
      <c r="B370" s="79"/>
      <c r="C370" s="79"/>
      <c r="D370" s="79">
        <f t="shared" si="21"/>
        <v>0</v>
      </c>
      <c r="E370" s="80">
        <f t="shared" si="25"/>
        <v>0</v>
      </c>
    </row>
    <row r="371" spans="1:5" ht="12.75">
      <c r="A371" s="78">
        <v>41208</v>
      </c>
      <c r="B371" s="79"/>
      <c r="C371" s="79"/>
      <c r="D371" s="79">
        <f t="shared" si="21"/>
        <v>0</v>
      </c>
      <c r="E371" s="80">
        <f t="shared" si="25"/>
        <v>0</v>
      </c>
    </row>
    <row r="372" spans="1:5" ht="12.75">
      <c r="A372" s="78">
        <v>41209</v>
      </c>
      <c r="B372" s="79"/>
      <c r="C372" s="79"/>
      <c r="D372" s="79">
        <f t="shared" si="21"/>
        <v>0</v>
      </c>
      <c r="E372" s="80">
        <f t="shared" si="25"/>
        <v>0</v>
      </c>
    </row>
    <row r="373" spans="1:5" ht="12.75">
      <c r="A373" s="78">
        <v>41210</v>
      </c>
      <c r="B373" s="79"/>
      <c r="C373" s="79"/>
      <c r="D373" s="79">
        <f t="shared" si="21"/>
        <v>0</v>
      </c>
      <c r="E373" s="80">
        <f t="shared" si="25"/>
        <v>0</v>
      </c>
    </row>
    <row r="374" spans="1:5" ht="12.75">
      <c r="A374" s="119">
        <v>41211</v>
      </c>
      <c r="B374" s="120"/>
      <c r="C374" s="120"/>
      <c r="D374" s="120">
        <f t="shared" si="21"/>
        <v>0</v>
      </c>
      <c r="E374" s="121">
        <f>(D374*12.7)+(D374*0.25*$H$3)</f>
        <v>0</v>
      </c>
    </row>
    <row r="375" spans="1:5" ht="12.75">
      <c r="A375" s="119">
        <v>41212</v>
      </c>
      <c r="B375" s="120"/>
      <c r="C375" s="120"/>
      <c r="D375" s="120">
        <f t="shared" si="21"/>
        <v>0</v>
      </c>
      <c r="E375" s="121">
        <f>(D375*12.7)+(D375*0.25*$H$3)</f>
        <v>0</v>
      </c>
    </row>
    <row r="376" spans="1:5" ht="12.75">
      <c r="A376" s="119">
        <v>41213</v>
      </c>
      <c r="B376" s="120"/>
      <c r="C376" s="120"/>
      <c r="D376" s="120">
        <f t="shared" si="21"/>
        <v>0</v>
      </c>
      <c r="E376" s="121">
        <f>(D376*12.7)+(D376*0.25*$H$3)</f>
        <v>0</v>
      </c>
    </row>
    <row r="377" spans="3:5" ht="13.5" thickBot="1">
      <c r="C377" s="197" t="s">
        <v>65</v>
      </c>
      <c r="D377" s="73">
        <f>SUM(D346:D376)</f>
        <v>0</v>
      </c>
      <c r="E377" s="74">
        <f>SUM(E346:E376)</f>
        <v>0</v>
      </c>
    </row>
    <row r="378" ht="13.5" thickBot="1"/>
    <row r="379" spans="1:5" ht="12.75">
      <c r="A379" s="390">
        <v>41214</v>
      </c>
      <c r="B379" s="391"/>
      <c r="C379" s="391"/>
      <c r="D379" s="391"/>
      <c r="E379" s="392"/>
    </row>
    <row r="380" spans="1:5" ht="13.5" thickBot="1">
      <c r="A380" s="393"/>
      <c r="B380" s="394"/>
      <c r="C380" s="394"/>
      <c r="D380" s="394"/>
      <c r="E380" s="395"/>
    </row>
    <row r="381" ht="13.5" thickBot="1"/>
    <row r="382" spans="1:5" ht="12.75">
      <c r="A382" s="75" t="s">
        <v>62</v>
      </c>
      <c r="B382" s="198" t="s">
        <v>66</v>
      </c>
      <c r="C382" s="198" t="s">
        <v>67</v>
      </c>
      <c r="D382" s="76" t="s">
        <v>63</v>
      </c>
      <c r="E382" s="77" t="s">
        <v>64</v>
      </c>
    </row>
    <row r="383" spans="1:5" ht="12.75">
      <c r="A383" s="78">
        <v>41214</v>
      </c>
      <c r="B383" s="79"/>
      <c r="C383" s="79"/>
      <c r="D383" s="79">
        <f aca="true" t="shared" si="26" ref="D383:D412">C383-B383</f>
        <v>0</v>
      </c>
      <c r="E383" s="80">
        <f>(D383*12.7)+(D383*0.25*$H$3)</f>
        <v>0</v>
      </c>
    </row>
    <row r="384" spans="1:5" ht="12.75">
      <c r="A384" s="78">
        <v>41215</v>
      </c>
      <c r="B384" s="79"/>
      <c r="C384" s="79"/>
      <c r="D384" s="79">
        <f t="shared" si="26"/>
        <v>0</v>
      </c>
      <c r="E384" s="80">
        <f aca="true" t="shared" si="27" ref="E384:E412">(D384*12.7)+(D384*0.25*$H$3)</f>
        <v>0</v>
      </c>
    </row>
    <row r="385" spans="1:5" ht="12.75">
      <c r="A385" s="78">
        <v>41216</v>
      </c>
      <c r="B385" s="79"/>
      <c r="C385" s="79"/>
      <c r="D385" s="79">
        <f t="shared" si="26"/>
        <v>0</v>
      </c>
      <c r="E385" s="80">
        <f t="shared" si="27"/>
        <v>0</v>
      </c>
    </row>
    <row r="386" spans="1:5" ht="12.75">
      <c r="A386" s="78">
        <v>41217</v>
      </c>
      <c r="B386" s="79"/>
      <c r="C386" s="79"/>
      <c r="D386" s="79">
        <f t="shared" si="26"/>
        <v>0</v>
      </c>
      <c r="E386" s="80">
        <f t="shared" si="27"/>
        <v>0</v>
      </c>
    </row>
    <row r="387" spans="1:5" ht="12.75">
      <c r="A387" s="123">
        <v>41218</v>
      </c>
      <c r="B387" s="124"/>
      <c r="C387" s="124"/>
      <c r="D387" s="124">
        <f t="shared" si="26"/>
        <v>0</v>
      </c>
      <c r="E387" s="249">
        <f t="shared" si="27"/>
        <v>0</v>
      </c>
    </row>
    <row r="388" spans="1:5" ht="12.75">
      <c r="A388" s="123">
        <v>41219</v>
      </c>
      <c r="B388" s="124"/>
      <c r="C388" s="124"/>
      <c r="D388" s="124">
        <f t="shared" si="26"/>
        <v>0</v>
      </c>
      <c r="E388" s="249">
        <f t="shared" si="27"/>
        <v>0</v>
      </c>
    </row>
    <row r="389" spans="1:5" ht="12.75">
      <c r="A389" s="123">
        <v>41220</v>
      </c>
      <c r="B389" s="124"/>
      <c r="C389" s="124"/>
      <c r="D389" s="124">
        <f t="shared" si="26"/>
        <v>0</v>
      </c>
      <c r="E389" s="249">
        <f t="shared" si="27"/>
        <v>0</v>
      </c>
    </row>
    <row r="390" spans="1:5" ht="12.75">
      <c r="A390" s="123">
        <v>41221</v>
      </c>
      <c r="B390" s="124"/>
      <c r="C390" s="124"/>
      <c r="D390" s="124">
        <f t="shared" si="26"/>
        <v>0</v>
      </c>
      <c r="E390" s="249">
        <f t="shared" si="27"/>
        <v>0</v>
      </c>
    </row>
    <row r="391" spans="1:5" ht="12.75">
      <c r="A391" s="123">
        <v>41222</v>
      </c>
      <c r="B391" s="124"/>
      <c r="C391" s="124"/>
      <c r="D391" s="124">
        <f t="shared" si="26"/>
        <v>0</v>
      </c>
      <c r="E391" s="249">
        <f t="shared" si="27"/>
        <v>0</v>
      </c>
    </row>
    <row r="392" spans="1:5" ht="12.75">
      <c r="A392" s="123">
        <v>41223</v>
      </c>
      <c r="B392" s="124"/>
      <c r="C392" s="124"/>
      <c r="D392" s="124">
        <f t="shared" si="26"/>
        <v>0</v>
      </c>
      <c r="E392" s="249">
        <f t="shared" si="27"/>
        <v>0</v>
      </c>
    </row>
    <row r="393" spans="1:5" ht="12.75">
      <c r="A393" s="123">
        <v>41224</v>
      </c>
      <c r="B393" s="124"/>
      <c r="C393" s="124"/>
      <c r="D393" s="124">
        <f t="shared" si="26"/>
        <v>0</v>
      </c>
      <c r="E393" s="249">
        <f t="shared" si="27"/>
        <v>0</v>
      </c>
    </row>
    <row r="394" spans="1:5" ht="12.75">
      <c r="A394" s="78">
        <v>41225</v>
      </c>
      <c r="B394" s="79"/>
      <c r="C394" s="79"/>
      <c r="D394" s="79">
        <f t="shared" si="26"/>
        <v>0</v>
      </c>
      <c r="E394" s="80">
        <f t="shared" si="27"/>
        <v>0</v>
      </c>
    </row>
    <row r="395" spans="1:5" ht="12.75">
      <c r="A395" s="78">
        <v>41226</v>
      </c>
      <c r="B395" s="79"/>
      <c r="C395" s="79"/>
      <c r="D395" s="79">
        <f t="shared" si="26"/>
        <v>0</v>
      </c>
      <c r="E395" s="80">
        <f t="shared" si="27"/>
        <v>0</v>
      </c>
    </row>
    <row r="396" spans="1:5" ht="12.75">
      <c r="A396" s="78">
        <v>41227</v>
      </c>
      <c r="B396" s="79"/>
      <c r="C396" s="79"/>
      <c r="D396" s="79">
        <f t="shared" si="26"/>
        <v>0</v>
      </c>
      <c r="E396" s="80">
        <f t="shared" si="27"/>
        <v>0</v>
      </c>
    </row>
    <row r="397" spans="1:5" ht="12.75">
      <c r="A397" s="78">
        <v>41228</v>
      </c>
      <c r="B397" s="79"/>
      <c r="C397" s="79"/>
      <c r="D397" s="79">
        <f t="shared" si="26"/>
        <v>0</v>
      </c>
      <c r="E397" s="80">
        <f t="shared" si="27"/>
        <v>0</v>
      </c>
    </row>
    <row r="398" spans="1:5" ht="12.75">
      <c r="A398" s="78">
        <v>41229</v>
      </c>
      <c r="B398" s="79"/>
      <c r="C398" s="79"/>
      <c r="D398" s="79">
        <f t="shared" si="26"/>
        <v>0</v>
      </c>
      <c r="E398" s="80">
        <f t="shared" si="27"/>
        <v>0</v>
      </c>
    </row>
    <row r="399" spans="1:5" ht="12.75">
      <c r="A399" s="78">
        <v>41230</v>
      </c>
      <c r="B399" s="79"/>
      <c r="C399" s="79"/>
      <c r="D399" s="79">
        <f t="shared" si="26"/>
        <v>0</v>
      </c>
      <c r="E399" s="80">
        <f t="shared" si="27"/>
        <v>0</v>
      </c>
    </row>
    <row r="400" spans="1:5" ht="12.75">
      <c r="A400" s="78">
        <v>41231</v>
      </c>
      <c r="B400" s="79"/>
      <c r="C400" s="79"/>
      <c r="D400" s="79">
        <f t="shared" si="26"/>
        <v>0</v>
      </c>
      <c r="E400" s="80">
        <f t="shared" si="27"/>
        <v>0</v>
      </c>
    </row>
    <row r="401" spans="1:5" ht="12.75">
      <c r="A401" s="123">
        <v>41232</v>
      </c>
      <c r="B401" s="124"/>
      <c r="C401" s="124"/>
      <c r="D401" s="124">
        <f t="shared" si="26"/>
        <v>0</v>
      </c>
      <c r="E401" s="249">
        <f t="shared" si="27"/>
        <v>0</v>
      </c>
    </row>
    <row r="402" spans="1:5" ht="12.75">
      <c r="A402" s="123">
        <v>41233</v>
      </c>
      <c r="B402" s="124"/>
      <c r="C402" s="124"/>
      <c r="D402" s="124">
        <f t="shared" si="26"/>
        <v>0</v>
      </c>
      <c r="E402" s="249">
        <f t="shared" si="27"/>
        <v>0</v>
      </c>
    </row>
    <row r="403" spans="1:5" ht="12.75">
      <c r="A403" s="123">
        <v>41234</v>
      </c>
      <c r="B403" s="124"/>
      <c r="C403" s="124"/>
      <c r="D403" s="124">
        <f t="shared" si="26"/>
        <v>0</v>
      </c>
      <c r="E403" s="249">
        <f t="shared" si="27"/>
        <v>0</v>
      </c>
    </row>
    <row r="404" spans="1:5" ht="12.75">
      <c r="A404" s="123">
        <v>41235</v>
      </c>
      <c r="B404" s="124"/>
      <c r="C404" s="124"/>
      <c r="D404" s="124">
        <f t="shared" si="26"/>
        <v>0</v>
      </c>
      <c r="E404" s="249">
        <f t="shared" si="27"/>
        <v>0</v>
      </c>
    </row>
    <row r="405" spans="1:5" ht="12.75">
      <c r="A405" s="123">
        <v>41236</v>
      </c>
      <c r="B405" s="124"/>
      <c r="C405" s="124"/>
      <c r="D405" s="124">
        <f t="shared" si="26"/>
        <v>0</v>
      </c>
      <c r="E405" s="249">
        <f t="shared" si="27"/>
        <v>0</v>
      </c>
    </row>
    <row r="406" spans="1:5" ht="12.75">
      <c r="A406" s="123">
        <v>41237</v>
      </c>
      <c r="B406" s="124"/>
      <c r="C406" s="124"/>
      <c r="D406" s="124">
        <f t="shared" si="26"/>
        <v>0</v>
      </c>
      <c r="E406" s="249">
        <f t="shared" si="27"/>
        <v>0</v>
      </c>
    </row>
    <row r="407" spans="1:5" ht="12.75">
      <c r="A407" s="123">
        <v>41238</v>
      </c>
      <c r="B407" s="124"/>
      <c r="C407" s="124"/>
      <c r="D407" s="124">
        <f t="shared" si="26"/>
        <v>0</v>
      </c>
      <c r="E407" s="249">
        <f t="shared" si="27"/>
        <v>0</v>
      </c>
    </row>
    <row r="408" spans="1:5" ht="12.75">
      <c r="A408" s="78">
        <v>41239</v>
      </c>
      <c r="B408" s="79"/>
      <c r="C408" s="79"/>
      <c r="D408" s="79">
        <f t="shared" si="26"/>
        <v>0</v>
      </c>
      <c r="E408" s="80">
        <f t="shared" si="27"/>
        <v>0</v>
      </c>
    </row>
    <row r="409" spans="1:5" ht="12.75">
      <c r="A409" s="78">
        <v>41240</v>
      </c>
      <c r="B409" s="79"/>
      <c r="C409" s="79"/>
      <c r="D409" s="79">
        <f t="shared" si="26"/>
        <v>0</v>
      </c>
      <c r="E409" s="80">
        <f t="shared" si="27"/>
        <v>0</v>
      </c>
    </row>
    <row r="410" spans="1:5" ht="12.75">
      <c r="A410" s="78">
        <v>41241</v>
      </c>
      <c r="B410" s="79"/>
      <c r="C410" s="79"/>
      <c r="D410" s="79">
        <f t="shared" si="26"/>
        <v>0</v>
      </c>
      <c r="E410" s="80">
        <f t="shared" si="27"/>
        <v>0</v>
      </c>
    </row>
    <row r="411" spans="1:5" ht="12.75">
      <c r="A411" s="78">
        <v>41242</v>
      </c>
      <c r="B411" s="79"/>
      <c r="C411" s="79"/>
      <c r="D411" s="79">
        <f t="shared" si="26"/>
        <v>0</v>
      </c>
      <c r="E411" s="80">
        <f t="shared" si="27"/>
        <v>0</v>
      </c>
    </row>
    <row r="412" spans="1:5" ht="12.75">
      <c r="A412" s="78">
        <v>41243</v>
      </c>
      <c r="B412" s="79"/>
      <c r="C412" s="79"/>
      <c r="D412" s="79">
        <f t="shared" si="26"/>
        <v>0</v>
      </c>
      <c r="E412" s="80">
        <f t="shared" si="27"/>
        <v>0</v>
      </c>
    </row>
    <row r="413" spans="3:5" ht="13.5" thickBot="1">
      <c r="C413" s="197" t="s">
        <v>65</v>
      </c>
      <c r="D413" s="73">
        <f>SUM(D383:D412)</f>
        <v>0</v>
      </c>
      <c r="E413" s="74">
        <f>SUM(E383:E412)</f>
        <v>0</v>
      </c>
    </row>
    <row r="415" ht="13.5" thickBot="1"/>
    <row r="416" spans="1:5" ht="12.75">
      <c r="A416" s="396">
        <v>41244</v>
      </c>
      <c r="B416" s="397"/>
      <c r="C416" s="397"/>
      <c r="D416" s="397"/>
      <c r="E416" s="398"/>
    </row>
    <row r="417" spans="1:5" ht="13.5" thickBot="1">
      <c r="A417" s="399"/>
      <c r="B417" s="400"/>
      <c r="C417" s="400"/>
      <c r="D417" s="400"/>
      <c r="E417" s="401"/>
    </row>
    <row r="418" ht="13.5" thickBot="1"/>
    <row r="419" spans="1:5" ht="12.75">
      <c r="A419" s="75" t="s">
        <v>62</v>
      </c>
      <c r="B419" s="198" t="s">
        <v>66</v>
      </c>
      <c r="C419" s="198" t="s">
        <v>67</v>
      </c>
      <c r="D419" s="76" t="s">
        <v>63</v>
      </c>
      <c r="E419" s="77" t="s">
        <v>64</v>
      </c>
    </row>
    <row r="420" spans="1:5" ht="12.75">
      <c r="A420" s="78">
        <v>41244</v>
      </c>
      <c r="B420" s="79"/>
      <c r="C420" s="79"/>
      <c r="D420" s="79">
        <f aca="true" t="shared" si="28" ref="D420:D450">C420-B420</f>
        <v>0</v>
      </c>
      <c r="E420" s="80">
        <f>(D420*12.7)+(D420*0.25*$H$3)</f>
        <v>0</v>
      </c>
    </row>
    <row r="421" spans="1:5" ht="12.75">
      <c r="A421" s="78">
        <v>41245</v>
      </c>
      <c r="B421" s="79"/>
      <c r="C421" s="79"/>
      <c r="D421" s="79">
        <f t="shared" si="28"/>
        <v>0</v>
      </c>
      <c r="E421" s="80">
        <f aca="true" t="shared" si="29" ref="E421:E450">(D421*12.7)+(D421*0.25*$H$3)</f>
        <v>0</v>
      </c>
    </row>
    <row r="422" spans="1:5" ht="12.75">
      <c r="A422" s="126">
        <v>41246</v>
      </c>
      <c r="B422" s="127"/>
      <c r="C422" s="127"/>
      <c r="D422" s="127">
        <f t="shared" si="28"/>
        <v>0</v>
      </c>
      <c r="E422" s="128">
        <f t="shared" si="29"/>
        <v>0</v>
      </c>
    </row>
    <row r="423" spans="1:5" ht="12.75">
      <c r="A423" s="126">
        <v>41247</v>
      </c>
      <c r="B423" s="127"/>
      <c r="C423" s="127"/>
      <c r="D423" s="127">
        <f t="shared" si="28"/>
        <v>0</v>
      </c>
      <c r="E423" s="128">
        <f t="shared" si="29"/>
        <v>0</v>
      </c>
    </row>
    <row r="424" spans="1:5" ht="12.75">
      <c r="A424" s="126">
        <v>41248</v>
      </c>
      <c r="B424" s="127"/>
      <c r="C424" s="127"/>
      <c r="D424" s="127">
        <f t="shared" si="28"/>
        <v>0</v>
      </c>
      <c r="E424" s="128">
        <f t="shared" si="29"/>
        <v>0</v>
      </c>
    </row>
    <row r="425" spans="1:5" ht="12.75">
      <c r="A425" s="126">
        <v>41249</v>
      </c>
      <c r="B425" s="127"/>
      <c r="C425" s="127"/>
      <c r="D425" s="127">
        <f t="shared" si="28"/>
        <v>0</v>
      </c>
      <c r="E425" s="128">
        <f t="shared" si="29"/>
        <v>0</v>
      </c>
    </row>
    <row r="426" spans="1:5" ht="12.75">
      <c r="A426" s="126">
        <v>41250</v>
      </c>
      <c r="B426" s="127"/>
      <c r="C426" s="127"/>
      <c r="D426" s="127">
        <f t="shared" si="28"/>
        <v>0</v>
      </c>
      <c r="E426" s="128">
        <f t="shared" si="29"/>
        <v>0</v>
      </c>
    </row>
    <row r="427" spans="1:5" ht="12.75">
      <c r="A427" s="126">
        <v>41251</v>
      </c>
      <c r="B427" s="127"/>
      <c r="C427" s="127"/>
      <c r="D427" s="127">
        <f t="shared" si="28"/>
        <v>0</v>
      </c>
      <c r="E427" s="128">
        <f t="shared" si="29"/>
        <v>0</v>
      </c>
    </row>
    <row r="428" spans="1:5" ht="12.75">
      <c r="A428" s="126">
        <v>41252</v>
      </c>
      <c r="B428" s="127"/>
      <c r="C428" s="127"/>
      <c r="D428" s="127">
        <f t="shared" si="28"/>
        <v>0</v>
      </c>
      <c r="E428" s="128">
        <f t="shared" si="29"/>
        <v>0</v>
      </c>
    </row>
    <row r="429" spans="1:5" ht="12.75">
      <c r="A429" s="78">
        <v>41253</v>
      </c>
      <c r="B429" s="79"/>
      <c r="C429" s="79"/>
      <c r="D429" s="79">
        <f t="shared" si="28"/>
        <v>0</v>
      </c>
      <c r="E429" s="80">
        <f t="shared" si="29"/>
        <v>0</v>
      </c>
    </row>
    <row r="430" spans="1:5" ht="12.75">
      <c r="A430" s="78">
        <v>41254</v>
      </c>
      <c r="B430" s="79"/>
      <c r="C430" s="79"/>
      <c r="D430" s="79">
        <f t="shared" si="28"/>
        <v>0</v>
      </c>
      <c r="E430" s="80">
        <f t="shared" si="29"/>
        <v>0</v>
      </c>
    </row>
    <row r="431" spans="1:5" ht="12.75">
      <c r="A431" s="78">
        <v>41255</v>
      </c>
      <c r="B431" s="79"/>
      <c r="C431" s="79"/>
      <c r="D431" s="79">
        <f t="shared" si="28"/>
        <v>0</v>
      </c>
      <c r="E431" s="80">
        <f t="shared" si="29"/>
        <v>0</v>
      </c>
    </row>
    <row r="432" spans="1:5" ht="12.75">
      <c r="A432" s="78">
        <v>41256</v>
      </c>
      <c r="B432" s="79"/>
      <c r="C432" s="79"/>
      <c r="D432" s="79">
        <f t="shared" si="28"/>
        <v>0</v>
      </c>
      <c r="E432" s="80">
        <f t="shared" si="29"/>
        <v>0</v>
      </c>
    </row>
    <row r="433" spans="1:5" ht="12.75">
      <c r="A433" s="78">
        <v>41257</v>
      </c>
      <c r="B433" s="79"/>
      <c r="C433" s="79"/>
      <c r="D433" s="79">
        <f t="shared" si="28"/>
        <v>0</v>
      </c>
      <c r="E433" s="80">
        <f t="shared" si="29"/>
        <v>0</v>
      </c>
    </row>
    <row r="434" spans="1:5" ht="12.75">
      <c r="A434" s="78">
        <v>41258</v>
      </c>
      <c r="B434" s="79"/>
      <c r="C434" s="79"/>
      <c r="D434" s="79">
        <f t="shared" si="28"/>
        <v>0</v>
      </c>
      <c r="E434" s="80">
        <f t="shared" si="29"/>
        <v>0</v>
      </c>
    </row>
    <row r="435" spans="1:5" ht="12.75">
      <c r="A435" s="78">
        <v>41259</v>
      </c>
      <c r="B435" s="79"/>
      <c r="C435" s="79"/>
      <c r="D435" s="79">
        <f t="shared" si="28"/>
        <v>0</v>
      </c>
      <c r="E435" s="80">
        <f t="shared" si="29"/>
        <v>0</v>
      </c>
    </row>
    <row r="436" spans="1:5" ht="12.75">
      <c r="A436" s="126">
        <v>41260</v>
      </c>
      <c r="B436" s="127"/>
      <c r="C436" s="127"/>
      <c r="D436" s="127">
        <f t="shared" si="28"/>
        <v>0</v>
      </c>
      <c r="E436" s="128">
        <f t="shared" si="29"/>
        <v>0</v>
      </c>
    </row>
    <row r="437" spans="1:5" ht="12.75">
      <c r="A437" s="126">
        <v>41261</v>
      </c>
      <c r="B437" s="127"/>
      <c r="C437" s="127"/>
      <c r="D437" s="127">
        <f t="shared" si="28"/>
        <v>0</v>
      </c>
      <c r="E437" s="128">
        <f t="shared" si="29"/>
        <v>0</v>
      </c>
    </row>
    <row r="438" spans="1:5" ht="12.75">
      <c r="A438" s="126">
        <v>41262</v>
      </c>
      <c r="B438" s="127"/>
      <c r="C438" s="127"/>
      <c r="D438" s="127">
        <f t="shared" si="28"/>
        <v>0</v>
      </c>
      <c r="E438" s="128">
        <f t="shared" si="29"/>
        <v>0</v>
      </c>
    </row>
    <row r="439" spans="1:5" ht="12.75">
      <c r="A439" s="126">
        <v>41263</v>
      </c>
      <c r="B439" s="127"/>
      <c r="C439" s="127"/>
      <c r="D439" s="127">
        <f t="shared" si="28"/>
        <v>0</v>
      </c>
      <c r="E439" s="128">
        <f t="shared" si="29"/>
        <v>0</v>
      </c>
    </row>
    <row r="440" spans="1:5" ht="12.75">
      <c r="A440" s="126">
        <v>41264</v>
      </c>
      <c r="B440" s="127"/>
      <c r="C440" s="127"/>
      <c r="D440" s="127">
        <f t="shared" si="28"/>
        <v>0</v>
      </c>
      <c r="E440" s="128">
        <f t="shared" si="29"/>
        <v>0</v>
      </c>
    </row>
    <row r="441" spans="1:5" ht="12.75">
      <c r="A441" s="126">
        <v>41265</v>
      </c>
      <c r="B441" s="127"/>
      <c r="C441" s="127"/>
      <c r="D441" s="127">
        <f t="shared" si="28"/>
        <v>0</v>
      </c>
      <c r="E441" s="128">
        <f t="shared" si="29"/>
        <v>0</v>
      </c>
    </row>
    <row r="442" spans="1:5" ht="12.75">
      <c r="A442" s="126">
        <v>41266</v>
      </c>
      <c r="B442" s="127"/>
      <c r="C442" s="127"/>
      <c r="D442" s="127">
        <f t="shared" si="28"/>
        <v>0</v>
      </c>
      <c r="E442" s="128">
        <f t="shared" si="29"/>
        <v>0</v>
      </c>
    </row>
    <row r="443" spans="1:5" ht="12.75">
      <c r="A443" s="78">
        <v>41267</v>
      </c>
      <c r="B443" s="79"/>
      <c r="C443" s="79"/>
      <c r="D443" s="79">
        <f t="shared" si="28"/>
        <v>0</v>
      </c>
      <c r="E443" s="80">
        <f t="shared" si="29"/>
        <v>0</v>
      </c>
    </row>
    <row r="444" spans="1:5" ht="12.75">
      <c r="A444" s="78">
        <v>41268</v>
      </c>
      <c r="B444" s="79"/>
      <c r="C444" s="79"/>
      <c r="D444" s="79">
        <f t="shared" si="28"/>
        <v>0</v>
      </c>
      <c r="E444" s="80">
        <f t="shared" si="29"/>
        <v>0</v>
      </c>
    </row>
    <row r="445" spans="1:5" ht="12.75">
      <c r="A445" s="78">
        <v>41269</v>
      </c>
      <c r="B445" s="79"/>
      <c r="C445" s="79"/>
      <c r="D445" s="79">
        <f t="shared" si="28"/>
        <v>0</v>
      </c>
      <c r="E445" s="80">
        <f t="shared" si="29"/>
        <v>0</v>
      </c>
    </row>
    <row r="446" spans="1:5" ht="12.75">
      <c r="A446" s="78">
        <v>41270</v>
      </c>
      <c r="B446" s="79"/>
      <c r="C446" s="79"/>
      <c r="D446" s="79">
        <f t="shared" si="28"/>
        <v>0</v>
      </c>
      <c r="E446" s="80">
        <f t="shared" si="29"/>
        <v>0</v>
      </c>
    </row>
    <row r="447" spans="1:5" ht="12.75">
      <c r="A447" s="78">
        <v>41271</v>
      </c>
      <c r="B447" s="79"/>
      <c r="C447" s="79"/>
      <c r="D447" s="79">
        <f t="shared" si="28"/>
        <v>0</v>
      </c>
      <c r="E447" s="80">
        <f t="shared" si="29"/>
        <v>0</v>
      </c>
    </row>
    <row r="448" spans="1:5" ht="12.75">
      <c r="A448" s="78">
        <v>41272</v>
      </c>
      <c r="B448" s="79"/>
      <c r="C448" s="79"/>
      <c r="D448" s="79">
        <f t="shared" si="28"/>
        <v>0</v>
      </c>
      <c r="E448" s="80">
        <f t="shared" si="29"/>
        <v>0</v>
      </c>
    </row>
    <row r="449" spans="1:5" ht="12.75">
      <c r="A449" s="78">
        <v>41273</v>
      </c>
      <c r="B449" s="79"/>
      <c r="C449" s="79"/>
      <c r="D449" s="79">
        <f t="shared" si="28"/>
        <v>0</v>
      </c>
      <c r="E449" s="80">
        <f t="shared" si="29"/>
        <v>0</v>
      </c>
    </row>
    <row r="450" spans="1:5" ht="12.75">
      <c r="A450" s="126">
        <v>41274</v>
      </c>
      <c r="B450" s="127"/>
      <c r="C450" s="127"/>
      <c r="D450" s="127">
        <f t="shared" si="28"/>
        <v>0</v>
      </c>
      <c r="E450" s="128">
        <f t="shared" si="29"/>
        <v>0</v>
      </c>
    </row>
    <row r="451" spans="3:5" ht="13.5" thickBot="1">
      <c r="C451" s="197" t="s">
        <v>65</v>
      </c>
      <c r="D451" s="73">
        <f>SUM(D420:D450)</f>
        <v>0</v>
      </c>
      <c r="E451" s="74">
        <f>SUM(E420:E450)</f>
        <v>0</v>
      </c>
    </row>
  </sheetData>
  <sheetProtection/>
  <mergeCells count="13">
    <mergeCell ref="A379:E380"/>
    <mergeCell ref="A416:E417"/>
    <mergeCell ref="A1:E2"/>
    <mergeCell ref="A230:E231"/>
    <mergeCell ref="A3:E4"/>
    <mergeCell ref="A41:E42"/>
    <mergeCell ref="A78:E79"/>
    <mergeCell ref="A117:E118"/>
    <mergeCell ref="A155:E156"/>
    <mergeCell ref="A193:E194"/>
    <mergeCell ref="A268:E269"/>
    <mergeCell ref="A306:E307"/>
    <mergeCell ref="A342:E343"/>
  </mergeCells>
  <printOptions/>
  <pageMargins left="0.7" right="0.21" top="0.787401575" bottom="0.787401575" header="0.3" footer="0.3"/>
  <pageSetup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theme="7" tint="-0.24997000396251678"/>
  </sheetPr>
  <dimension ref="A1:H451"/>
  <sheetViews>
    <sheetView zoomScalePageLayoutView="0" workbookViewId="0" topLeftCell="A427">
      <selection activeCell="B442" sqref="B442"/>
    </sheetView>
  </sheetViews>
  <sheetFormatPr defaultColWidth="11.421875" defaultRowHeight="12.75"/>
  <cols>
    <col min="1" max="1" width="28.7109375" style="0" bestFit="1" customWidth="1"/>
    <col min="2" max="2" width="17.7109375" style="0" bestFit="1" customWidth="1"/>
    <col min="3" max="4" width="15.7109375" style="0" bestFit="1" customWidth="1"/>
    <col min="5" max="5" width="12.8515625" style="0" bestFit="1" customWidth="1"/>
    <col min="6" max="6" width="16.57421875" style="0" bestFit="1" customWidth="1"/>
    <col min="7" max="7" width="19.421875" style="0" bestFit="1" customWidth="1"/>
    <col min="8" max="8" width="11.57421875" style="0" bestFit="1" customWidth="1"/>
  </cols>
  <sheetData>
    <row r="1" spans="1:5" ht="12.75">
      <c r="A1" s="444" t="s">
        <v>68</v>
      </c>
      <c r="B1" s="444"/>
      <c r="C1" s="444"/>
      <c r="D1" s="444"/>
      <c r="E1" s="444"/>
    </row>
    <row r="2" spans="1:5" ht="13.5" thickBot="1">
      <c r="A2" s="444"/>
      <c r="B2" s="444"/>
      <c r="C2" s="444"/>
      <c r="D2" s="444"/>
      <c r="E2" s="444"/>
    </row>
    <row r="3" spans="1:8" ht="20.25">
      <c r="A3" s="396">
        <v>40909</v>
      </c>
      <c r="B3" s="397"/>
      <c r="C3" s="397"/>
      <c r="D3" s="397"/>
      <c r="E3" s="398"/>
      <c r="G3" s="250" t="s">
        <v>80</v>
      </c>
      <c r="H3" s="252">
        <v>12.7</v>
      </c>
    </row>
    <row r="4" spans="1:5" ht="13.5" thickBot="1">
      <c r="A4" s="399"/>
      <c r="B4" s="400"/>
      <c r="C4" s="400"/>
      <c r="D4" s="400"/>
      <c r="E4" s="401"/>
    </row>
    <row r="5" spans="1:5" ht="13.5" thickBot="1">
      <c r="A5" s="443"/>
      <c r="B5" s="443"/>
      <c r="C5" s="443"/>
      <c r="D5" s="443"/>
      <c r="E5" s="443"/>
    </row>
    <row r="6" spans="1:5" ht="13.5" thickBot="1">
      <c r="A6" s="75" t="s">
        <v>62</v>
      </c>
      <c r="B6" s="76" t="s">
        <v>66</v>
      </c>
      <c r="C6" s="76" t="s">
        <v>67</v>
      </c>
      <c r="D6" s="76" t="s">
        <v>63</v>
      </c>
      <c r="E6" s="77" t="s">
        <v>64</v>
      </c>
    </row>
    <row r="7" spans="1:5" ht="12.75">
      <c r="A7" s="95">
        <v>40909</v>
      </c>
      <c r="B7" s="82"/>
      <c r="C7" s="82"/>
      <c r="D7" s="79">
        <f>IF(C7-B7&lt;VALUE("00:00"),VALUE("24:00")-B7+C7,C7-B7)</f>
        <v>0</v>
      </c>
      <c r="E7" s="80">
        <f>(D7*12.7)+(D7*0.5*$H$3)</f>
        <v>0</v>
      </c>
    </row>
    <row r="8" spans="1:5" ht="12.75">
      <c r="A8" s="98">
        <v>40910</v>
      </c>
      <c r="B8" s="99">
        <v>0</v>
      </c>
      <c r="C8" s="99">
        <v>6</v>
      </c>
      <c r="D8" s="99">
        <f aca="true" t="shared" si="0" ref="D8:D37">IF(C8-B8&lt;VALUE("00:00"),VALUE("24:00")-B8+C8,C8-B8)</f>
        <v>6</v>
      </c>
      <c r="E8" s="80">
        <f aca="true" t="shared" si="1" ref="E8:E37">(D8*12.7)+(D8*0.5*$H$3)</f>
        <v>114.29999999999998</v>
      </c>
    </row>
    <row r="9" spans="1:5" ht="12.75">
      <c r="A9" s="98">
        <v>40911</v>
      </c>
      <c r="B9" s="99">
        <v>0</v>
      </c>
      <c r="C9" s="99">
        <v>6</v>
      </c>
      <c r="D9" s="99">
        <f t="shared" si="0"/>
        <v>6</v>
      </c>
      <c r="E9" s="80">
        <f t="shared" si="1"/>
        <v>114.29999999999998</v>
      </c>
    </row>
    <row r="10" spans="1:5" ht="12.75">
      <c r="A10" s="98">
        <v>40912</v>
      </c>
      <c r="B10" s="99"/>
      <c r="C10" s="99"/>
      <c r="D10" s="99">
        <f t="shared" si="0"/>
        <v>0</v>
      </c>
      <c r="E10" s="80">
        <f t="shared" si="1"/>
        <v>0</v>
      </c>
    </row>
    <row r="11" spans="1:5" ht="12.75">
      <c r="A11" s="98">
        <v>40913</v>
      </c>
      <c r="B11" s="99"/>
      <c r="C11" s="99"/>
      <c r="D11" s="99">
        <f t="shared" si="0"/>
        <v>0</v>
      </c>
      <c r="E11" s="80">
        <f t="shared" si="1"/>
        <v>0</v>
      </c>
    </row>
    <row r="12" spans="1:5" ht="12.75">
      <c r="A12" s="98">
        <v>40914</v>
      </c>
      <c r="B12" s="99"/>
      <c r="C12" s="99"/>
      <c r="D12" s="99">
        <f t="shared" si="0"/>
        <v>0</v>
      </c>
      <c r="E12" s="80">
        <f t="shared" si="1"/>
        <v>0</v>
      </c>
    </row>
    <row r="13" spans="1:5" ht="12.75">
      <c r="A13" s="98">
        <v>40915</v>
      </c>
      <c r="B13" s="99"/>
      <c r="C13" s="99"/>
      <c r="D13" s="99">
        <f t="shared" si="0"/>
        <v>0</v>
      </c>
      <c r="E13" s="80">
        <f t="shared" si="1"/>
        <v>0</v>
      </c>
    </row>
    <row r="14" spans="1:5" ht="12.75">
      <c r="A14" s="98">
        <v>40916</v>
      </c>
      <c r="B14" s="99"/>
      <c r="C14" s="99"/>
      <c r="D14" s="99">
        <f t="shared" si="0"/>
        <v>0</v>
      </c>
      <c r="E14" s="80">
        <f t="shared" si="1"/>
        <v>0</v>
      </c>
    </row>
    <row r="15" spans="1:5" ht="12.75">
      <c r="A15" s="78">
        <v>40917</v>
      </c>
      <c r="B15" s="79"/>
      <c r="C15" s="79"/>
      <c r="D15" s="79">
        <f t="shared" si="0"/>
        <v>0</v>
      </c>
      <c r="E15" s="80">
        <f t="shared" si="1"/>
        <v>0</v>
      </c>
    </row>
    <row r="16" spans="1:5" ht="12.75">
      <c r="A16" s="78">
        <v>40918</v>
      </c>
      <c r="B16" s="79"/>
      <c r="C16" s="79"/>
      <c r="D16" s="79">
        <f t="shared" si="0"/>
        <v>0</v>
      </c>
      <c r="E16" s="80">
        <f t="shared" si="1"/>
        <v>0</v>
      </c>
    </row>
    <row r="17" spans="1:5" ht="12.75">
      <c r="A17" s="78">
        <v>40919</v>
      </c>
      <c r="B17" s="79"/>
      <c r="C17" s="79"/>
      <c r="D17" s="79">
        <f t="shared" si="0"/>
        <v>0</v>
      </c>
      <c r="E17" s="80">
        <f t="shared" si="1"/>
        <v>0</v>
      </c>
    </row>
    <row r="18" spans="1:5" ht="12.75">
      <c r="A18" s="78">
        <v>40920</v>
      </c>
      <c r="B18" s="79"/>
      <c r="C18" s="79"/>
      <c r="D18" s="79">
        <f t="shared" si="0"/>
        <v>0</v>
      </c>
      <c r="E18" s="80">
        <f t="shared" si="1"/>
        <v>0</v>
      </c>
    </row>
    <row r="19" spans="1:5" ht="12.75">
      <c r="A19" s="78">
        <v>40921</v>
      </c>
      <c r="B19" s="79"/>
      <c r="C19" s="79"/>
      <c r="D19" s="79">
        <f t="shared" si="0"/>
        <v>0</v>
      </c>
      <c r="E19" s="80">
        <f t="shared" si="1"/>
        <v>0</v>
      </c>
    </row>
    <row r="20" spans="1:5" ht="12.75">
      <c r="A20" s="78">
        <v>40922</v>
      </c>
      <c r="B20" s="79"/>
      <c r="C20" s="79"/>
      <c r="D20" s="79">
        <f t="shared" si="0"/>
        <v>0</v>
      </c>
      <c r="E20" s="80">
        <f t="shared" si="1"/>
        <v>0</v>
      </c>
    </row>
    <row r="21" spans="1:5" ht="12.75">
      <c r="A21" s="78">
        <v>40923</v>
      </c>
      <c r="B21" s="79"/>
      <c r="C21" s="79"/>
      <c r="D21" s="79">
        <f t="shared" si="0"/>
        <v>0</v>
      </c>
      <c r="E21" s="80">
        <f t="shared" si="1"/>
        <v>0</v>
      </c>
    </row>
    <row r="22" spans="1:5" ht="12.75">
      <c r="A22" s="98">
        <v>40924</v>
      </c>
      <c r="B22" s="99"/>
      <c r="C22" s="99"/>
      <c r="D22" s="99">
        <f t="shared" si="0"/>
        <v>0</v>
      </c>
      <c r="E22" s="80">
        <f t="shared" si="1"/>
        <v>0</v>
      </c>
    </row>
    <row r="23" spans="1:5" ht="12.75">
      <c r="A23" s="98">
        <v>40925</v>
      </c>
      <c r="B23" s="99"/>
      <c r="C23" s="99"/>
      <c r="D23" s="99">
        <f t="shared" si="0"/>
        <v>0</v>
      </c>
      <c r="E23" s="80">
        <f t="shared" si="1"/>
        <v>0</v>
      </c>
    </row>
    <row r="24" spans="1:5" ht="12.75">
      <c r="A24" s="98">
        <v>40926</v>
      </c>
      <c r="B24" s="99"/>
      <c r="C24" s="99"/>
      <c r="D24" s="99">
        <f t="shared" si="0"/>
        <v>0</v>
      </c>
      <c r="E24" s="80">
        <f t="shared" si="1"/>
        <v>0</v>
      </c>
    </row>
    <row r="25" spans="1:5" ht="12.75">
      <c r="A25" s="98">
        <v>40927</v>
      </c>
      <c r="B25" s="99"/>
      <c r="C25" s="99"/>
      <c r="D25" s="99">
        <f t="shared" si="0"/>
        <v>0</v>
      </c>
      <c r="E25" s="80">
        <f t="shared" si="1"/>
        <v>0</v>
      </c>
    </row>
    <row r="26" spans="1:5" ht="12.75">
      <c r="A26" s="98">
        <v>40928</v>
      </c>
      <c r="B26" s="99"/>
      <c r="C26" s="99"/>
      <c r="D26" s="99">
        <f t="shared" si="0"/>
        <v>0</v>
      </c>
      <c r="E26" s="80">
        <f t="shared" si="1"/>
        <v>0</v>
      </c>
    </row>
    <row r="27" spans="1:5" ht="12.75">
      <c r="A27" s="98">
        <v>40929</v>
      </c>
      <c r="B27" s="99"/>
      <c r="C27" s="99"/>
      <c r="D27" s="99">
        <f t="shared" si="0"/>
        <v>0</v>
      </c>
      <c r="E27" s="80">
        <f t="shared" si="1"/>
        <v>0</v>
      </c>
    </row>
    <row r="28" spans="1:5" ht="12.75">
      <c r="A28" s="98">
        <v>40930</v>
      </c>
      <c r="B28" s="99"/>
      <c r="C28" s="99"/>
      <c r="D28" s="99">
        <f t="shared" si="0"/>
        <v>0</v>
      </c>
      <c r="E28" s="80">
        <f t="shared" si="1"/>
        <v>0</v>
      </c>
    </row>
    <row r="29" spans="1:5" ht="12.75">
      <c r="A29" s="78">
        <v>40931</v>
      </c>
      <c r="B29" s="79"/>
      <c r="C29" s="79"/>
      <c r="D29" s="79">
        <f t="shared" si="0"/>
        <v>0</v>
      </c>
      <c r="E29" s="80">
        <f t="shared" si="1"/>
        <v>0</v>
      </c>
    </row>
    <row r="30" spans="1:5" ht="12.75">
      <c r="A30" s="78">
        <v>40932</v>
      </c>
      <c r="B30" s="79"/>
      <c r="C30" s="79"/>
      <c r="D30" s="79">
        <f t="shared" si="0"/>
        <v>0</v>
      </c>
      <c r="E30" s="80">
        <f t="shared" si="1"/>
        <v>0</v>
      </c>
    </row>
    <row r="31" spans="1:5" ht="12.75">
      <c r="A31" s="78">
        <v>40933</v>
      </c>
      <c r="B31" s="79"/>
      <c r="C31" s="79"/>
      <c r="D31" s="79">
        <f t="shared" si="0"/>
        <v>0</v>
      </c>
      <c r="E31" s="80">
        <f t="shared" si="1"/>
        <v>0</v>
      </c>
    </row>
    <row r="32" spans="1:5" ht="12.75">
      <c r="A32" s="78">
        <v>40934</v>
      </c>
      <c r="B32" s="79"/>
      <c r="C32" s="79"/>
      <c r="D32" s="79">
        <f t="shared" si="0"/>
        <v>0</v>
      </c>
      <c r="E32" s="80">
        <f t="shared" si="1"/>
        <v>0</v>
      </c>
    </row>
    <row r="33" spans="1:5" ht="12.75">
      <c r="A33" s="78">
        <v>40935</v>
      </c>
      <c r="B33" s="79"/>
      <c r="C33" s="79"/>
      <c r="D33" s="79">
        <f t="shared" si="0"/>
        <v>0</v>
      </c>
      <c r="E33" s="80">
        <f t="shared" si="1"/>
        <v>0</v>
      </c>
    </row>
    <row r="34" spans="1:5" ht="12.75">
      <c r="A34" s="78">
        <v>40936</v>
      </c>
      <c r="B34" s="79"/>
      <c r="C34" s="79"/>
      <c r="D34" s="79">
        <f t="shared" si="0"/>
        <v>0</v>
      </c>
      <c r="E34" s="80">
        <f t="shared" si="1"/>
        <v>0</v>
      </c>
    </row>
    <row r="35" spans="1:5" ht="12.75">
      <c r="A35" s="78">
        <v>40937</v>
      </c>
      <c r="B35" s="79"/>
      <c r="C35" s="79"/>
      <c r="D35" s="79">
        <f t="shared" si="0"/>
        <v>0</v>
      </c>
      <c r="E35" s="80">
        <f t="shared" si="1"/>
        <v>0</v>
      </c>
    </row>
    <row r="36" spans="1:5" ht="12.75">
      <c r="A36" s="98">
        <v>40938</v>
      </c>
      <c r="B36" s="99"/>
      <c r="C36" s="99"/>
      <c r="D36" s="99">
        <f t="shared" si="0"/>
        <v>0</v>
      </c>
      <c r="E36" s="80">
        <f t="shared" si="1"/>
        <v>0</v>
      </c>
    </row>
    <row r="37" spans="1:5" ht="13.5" customHeight="1" thickBot="1">
      <c r="A37" s="130">
        <v>40939</v>
      </c>
      <c r="B37" s="131"/>
      <c r="C37" s="131"/>
      <c r="D37" s="131">
        <f t="shared" si="0"/>
        <v>0</v>
      </c>
      <c r="E37" s="80">
        <f t="shared" si="1"/>
        <v>0</v>
      </c>
    </row>
    <row r="38" spans="1:5" ht="13.5" thickBot="1">
      <c r="A38" s="42"/>
      <c r="B38" s="42"/>
      <c r="C38" s="42" t="s">
        <v>65</v>
      </c>
      <c r="D38" s="73">
        <f>SUM(D7:D27)</f>
        <v>12</v>
      </c>
      <c r="E38" s="74">
        <f>SUM(E7:E27)</f>
        <v>228.59999999999997</v>
      </c>
    </row>
    <row r="40" ht="13.5" thickBot="1"/>
    <row r="41" spans="1:5" ht="12.75">
      <c r="A41" s="413">
        <v>40940</v>
      </c>
      <c r="B41" s="414"/>
      <c r="C41" s="414"/>
      <c r="D41" s="414"/>
      <c r="E41" s="415"/>
    </row>
    <row r="42" spans="1:5" ht="13.5" thickBot="1">
      <c r="A42" s="416"/>
      <c r="B42" s="417"/>
      <c r="C42" s="417"/>
      <c r="D42" s="417"/>
      <c r="E42" s="418"/>
    </row>
    <row r="43" ht="13.5" thickBot="1"/>
    <row r="44" spans="1:5" ht="12.75">
      <c r="A44" s="75" t="s">
        <v>62</v>
      </c>
      <c r="B44" s="76" t="s">
        <v>66</v>
      </c>
      <c r="C44" s="76" t="s">
        <v>67</v>
      </c>
      <c r="D44" s="76" t="s">
        <v>63</v>
      </c>
      <c r="E44" s="77" t="s">
        <v>64</v>
      </c>
    </row>
    <row r="45" spans="1:5" ht="12.75">
      <c r="A45" s="96">
        <v>40940</v>
      </c>
      <c r="B45" s="79"/>
      <c r="C45" s="79"/>
      <c r="D45" s="79">
        <f>IF(C45-B45&lt;VALUE("00:00"),VALUE("24:00")-B45+C45,C45-B45)</f>
        <v>0</v>
      </c>
      <c r="E45" s="97">
        <f>(D45*12.7)+(D45*0.5*$H$3)</f>
        <v>0</v>
      </c>
    </row>
    <row r="46" spans="1:5" ht="12.75">
      <c r="A46" s="96">
        <v>40941</v>
      </c>
      <c r="B46" s="79"/>
      <c r="C46" s="79"/>
      <c r="D46" s="79">
        <f aca="true" t="shared" si="2" ref="D46:D73">IF(C46-B46&lt;VALUE("00:00"),VALUE("24:00")-B46+C46,C46-B46)</f>
        <v>0</v>
      </c>
      <c r="E46" s="97">
        <f aca="true" t="shared" si="3" ref="E46:E73">(D46*12.7)+(D46*0.5*$H$3)</f>
        <v>0</v>
      </c>
    </row>
    <row r="47" spans="1:5" ht="12.75">
      <c r="A47" s="96">
        <v>40942</v>
      </c>
      <c r="B47" s="79"/>
      <c r="C47" s="79"/>
      <c r="D47" s="79">
        <f t="shared" si="2"/>
        <v>0</v>
      </c>
      <c r="E47" s="97">
        <f t="shared" si="3"/>
        <v>0</v>
      </c>
    </row>
    <row r="48" spans="1:5" ht="12.75">
      <c r="A48" s="96">
        <v>40943</v>
      </c>
      <c r="B48" s="79"/>
      <c r="C48" s="79"/>
      <c r="D48" s="79">
        <f t="shared" si="2"/>
        <v>0</v>
      </c>
      <c r="E48" s="97">
        <f t="shared" si="3"/>
        <v>0</v>
      </c>
    </row>
    <row r="49" spans="1:5" ht="12.75">
      <c r="A49" s="96">
        <v>40944</v>
      </c>
      <c r="B49" s="79"/>
      <c r="C49" s="79"/>
      <c r="D49" s="79">
        <f t="shared" si="2"/>
        <v>0</v>
      </c>
      <c r="E49" s="97">
        <f t="shared" si="3"/>
        <v>0</v>
      </c>
    </row>
    <row r="50" spans="1:5" ht="12.75">
      <c r="A50" s="102">
        <v>40945</v>
      </c>
      <c r="B50" s="83"/>
      <c r="C50" s="83"/>
      <c r="D50" s="83">
        <f t="shared" si="2"/>
        <v>0</v>
      </c>
      <c r="E50" s="97">
        <f t="shared" si="3"/>
        <v>0</v>
      </c>
    </row>
    <row r="51" spans="1:5" ht="12.75">
      <c r="A51" s="102">
        <v>40946</v>
      </c>
      <c r="B51" s="83"/>
      <c r="C51" s="83"/>
      <c r="D51" s="83">
        <f t="shared" si="2"/>
        <v>0</v>
      </c>
      <c r="E51" s="97">
        <f t="shared" si="3"/>
        <v>0</v>
      </c>
    </row>
    <row r="52" spans="1:5" ht="12.75">
      <c r="A52" s="102">
        <v>40947</v>
      </c>
      <c r="B52" s="83"/>
      <c r="C52" s="83"/>
      <c r="D52" s="83">
        <f t="shared" si="2"/>
        <v>0</v>
      </c>
      <c r="E52" s="97">
        <f t="shared" si="3"/>
        <v>0</v>
      </c>
    </row>
    <row r="53" spans="1:5" ht="12.75">
      <c r="A53" s="102">
        <v>40948</v>
      </c>
      <c r="B53" s="83"/>
      <c r="C53" s="83"/>
      <c r="D53" s="83">
        <f t="shared" si="2"/>
        <v>0</v>
      </c>
      <c r="E53" s="97">
        <f t="shared" si="3"/>
        <v>0</v>
      </c>
    </row>
    <row r="54" spans="1:5" ht="12.75">
      <c r="A54" s="102">
        <v>40949</v>
      </c>
      <c r="B54" s="83"/>
      <c r="C54" s="83"/>
      <c r="D54" s="83">
        <f t="shared" si="2"/>
        <v>0</v>
      </c>
      <c r="E54" s="97">
        <f t="shared" si="3"/>
        <v>0</v>
      </c>
    </row>
    <row r="55" spans="1:5" ht="12.75">
      <c r="A55" s="102">
        <v>40950</v>
      </c>
      <c r="B55" s="83"/>
      <c r="C55" s="83"/>
      <c r="D55" s="83">
        <f t="shared" si="2"/>
        <v>0</v>
      </c>
      <c r="E55" s="97">
        <f t="shared" si="3"/>
        <v>0</v>
      </c>
    </row>
    <row r="56" spans="1:5" ht="12.75">
      <c r="A56" s="102">
        <v>40951</v>
      </c>
      <c r="B56" s="83"/>
      <c r="C56" s="83"/>
      <c r="D56" s="83">
        <f t="shared" si="2"/>
        <v>0</v>
      </c>
      <c r="E56" s="97">
        <f t="shared" si="3"/>
        <v>0</v>
      </c>
    </row>
    <row r="57" spans="1:5" ht="12.75">
      <c r="A57" s="96">
        <v>40952</v>
      </c>
      <c r="B57" s="79"/>
      <c r="C57" s="79"/>
      <c r="D57" s="79">
        <f t="shared" si="2"/>
        <v>0</v>
      </c>
      <c r="E57" s="97">
        <f t="shared" si="3"/>
        <v>0</v>
      </c>
    </row>
    <row r="58" spans="1:5" ht="12.75">
      <c r="A58" s="96">
        <v>40953</v>
      </c>
      <c r="B58" s="79"/>
      <c r="C58" s="79"/>
      <c r="D58" s="79">
        <f t="shared" si="2"/>
        <v>0</v>
      </c>
      <c r="E58" s="97">
        <f t="shared" si="3"/>
        <v>0</v>
      </c>
    </row>
    <row r="59" spans="1:5" ht="12.75">
      <c r="A59" s="96">
        <v>40954</v>
      </c>
      <c r="B59" s="79"/>
      <c r="C59" s="79"/>
      <c r="D59" s="79">
        <f t="shared" si="2"/>
        <v>0</v>
      </c>
      <c r="E59" s="97">
        <f t="shared" si="3"/>
        <v>0</v>
      </c>
    </row>
    <row r="60" spans="1:5" ht="12.75">
      <c r="A60" s="96">
        <v>40955</v>
      </c>
      <c r="B60" s="79"/>
      <c r="C60" s="79"/>
      <c r="D60" s="79">
        <f t="shared" si="2"/>
        <v>0</v>
      </c>
      <c r="E60" s="97">
        <f t="shared" si="3"/>
        <v>0</v>
      </c>
    </row>
    <row r="61" spans="1:5" ht="12.75">
      <c r="A61" s="96">
        <v>40956</v>
      </c>
      <c r="B61" s="79"/>
      <c r="C61" s="79"/>
      <c r="D61" s="79">
        <f t="shared" si="2"/>
        <v>0</v>
      </c>
      <c r="E61" s="97">
        <f t="shared" si="3"/>
        <v>0</v>
      </c>
    </row>
    <row r="62" spans="1:5" ht="12.75">
      <c r="A62" s="96">
        <v>40957</v>
      </c>
      <c r="B62" s="79"/>
      <c r="C62" s="79"/>
      <c r="D62" s="79">
        <f t="shared" si="2"/>
        <v>0</v>
      </c>
      <c r="E62" s="97">
        <f t="shared" si="3"/>
        <v>0</v>
      </c>
    </row>
    <row r="63" spans="1:5" ht="12.75">
      <c r="A63" s="96">
        <v>40958</v>
      </c>
      <c r="B63" s="79"/>
      <c r="C63" s="79"/>
      <c r="D63" s="79">
        <f t="shared" si="2"/>
        <v>0</v>
      </c>
      <c r="E63" s="97">
        <f t="shared" si="3"/>
        <v>0</v>
      </c>
    </row>
    <row r="64" spans="1:5" ht="12.75">
      <c r="A64" s="102">
        <v>40959</v>
      </c>
      <c r="B64" s="83"/>
      <c r="C64" s="83"/>
      <c r="D64" s="83">
        <f t="shared" si="2"/>
        <v>0</v>
      </c>
      <c r="E64" s="97">
        <f t="shared" si="3"/>
        <v>0</v>
      </c>
    </row>
    <row r="65" spans="1:5" ht="12.75">
      <c r="A65" s="102">
        <v>40960</v>
      </c>
      <c r="B65" s="83"/>
      <c r="C65" s="83"/>
      <c r="D65" s="83">
        <f t="shared" si="2"/>
        <v>0</v>
      </c>
      <c r="E65" s="97">
        <f t="shared" si="3"/>
        <v>0</v>
      </c>
    </row>
    <row r="66" spans="1:5" ht="12.75">
      <c r="A66" s="102">
        <v>40961</v>
      </c>
      <c r="B66" s="83"/>
      <c r="C66" s="83"/>
      <c r="D66" s="83">
        <f t="shared" si="2"/>
        <v>0</v>
      </c>
      <c r="E66" s="97">
        <f t="shared" si="3"/>
        <v>0</v>
      </c>
    </row>
    <row r="67" spans="1:5" ht="12.75">
      <c r="A67" s="102">
        <v>40962</v>
      </c>
      <c r="B67" s="83"/>
      <c r="C67" s="83"/>
      <c r="D67" s="83">
        <f t="shared" si="2"/>
        <v>0</v>
      </c>
      <c r="E67" s="97">
        <f t="shared" si="3"/>
        <v>0</v>
      </c>
    </row>
    <row r="68" spans="1:5" ht="12.75">
      <c r="A68" s="102">
        <v>40963</v>
      </c>
      <c r="B68" s="83"/>
      <c r="C68" s="83"/>
      <c r="D68" s="83">
        <f t="shared" si="2"/>
        <v>0</v>
      </c>
      <c r="E68" s="97">
        <f t="shared" si="3"/>
        <v>0</v>
      </c>
    </row>
    <row r="69" spans="1:5" ht="12.75">
      <c r="A69" s="102">
        <v>40964</v>
      </c>
      <c r="B69" s="83"/>
      <c r="C69" s="83"/>
      <c r="D69" s="83">
        <f t="shared" si="2"/>
        <v>0</v>
      </c>
      <c r="E69" s="97">
        <f t="shared" si="3"/>
        <v>0</v>
      </c>
    </row>
    <row r="70" spans="1:5" ht="12.75">
      <c r="A70" s="102">
        <v>40965</v>
      </c>
      <c r="B70" s="83"/>
      <c r="C70" s="83"/>
      <c r="D70" s="83">
        <f t="shared" si="2"/>
        <v>0</v>
      </c>
      <c r="E70" s="97">
        <f t="shared" si="3"/>
        <v>0</v>
      </c>
    </row>
    <row r="71" spans="1:5" ht="12.75">
      <c r="A71" s="96">
        <v>40966</v>
      </c>
      <c r="B71" s="79"/>
      <c r="C71" s="79"/>
      <c r="D71" s="79">
        <f t="shared" si="2"/>
        <v>0</v>
      </c>
      <c r="E71" s="97">
        <f t="shared" si="3"/>
        <v>0</v>
      </c>
    </row>
    <row r="72" spans="1:5" ht="12.75">
      <c r="A72" s="96">
        <v>40967</v>
      </c>
      <c r="B72" s="79"/>
      <c r="C72" s="79"/>
      <c r="D72" s="79">
        <f t="shared" si="2"/>
        <v>0</v>
      </c>
      <c r="E72" s="97">
        <f t="shared" si="3"/>
        <v>0</v>
      </c>
    </row>
    <row r="73" spans="1:5" ht="12.75">
      <c r="A73" s="96">
        <v>40968</v>
      </c>
      <c r="B73" s="79"/>
      <c r="C73" s="79"/>
      <c r="D73" s="79">
        <f t="shared" si="2"/>
        <v>0</v>
      </c>
      <c r="E73" s="97">
        <f t="shared" si="3"/>
        <v>0</v>
      </c>
    </row>
    <row r="74" spans="3:5" ht="13.5" thickBot="1">
      <c r="C74" t="s">
        <v>65</v>
      </c>
      <c r="D74" s="73">
        <f>SUM(D45:D73)</f>
        <v>0</v>
      </c>
      <c r="E74" s="74">
        <f>SUM(E45:E73)</f>
        <v>0</v>
      </c>
    </row>
    <row r="77" ht="13.5" thickBot="1"/>
    <row r="78" spans="1:5" ht="12.75">
      <c r="A78" s="419">
        <v>40969</v>
      </c>
      <c r="B78" s="420"/>
      <c r="C78" s="420"/>
      <c r="D78" s="420"/>
      <c r="E78" s="421"/>
    </row>
    <row r="79" spans="1:5" ht="13.5" thickBot="1">
      <c r="A79" s="422"/>
      <c r="B79" s="423"/>
      <c r="C79" s="423"/>
      <c r="D79" s="423"/>
      <c r="E79" s="424"/>
    </row>
    <row r="80" ht="13.5" thickBot="1"/>
    <row r="81" spans="1:5" ht="12.75">
      <c r="A81" s="75" t="s">
        <v>62</v>
      </c>
      <c r="B81" s="76" t="s">
        <v>66</v>
      </c>
      <c r="C81" s="76" t="s">
        <v>67</v>
      </c>
      <c r="D81" s="76" t="s">
        <v>63</v>
      </c>
      <c r="E81" s="77" t="s">
        <v>64</v>
      </c>
    </row>
    <row r="82" spans="1:5" ht="12.75">
      <c r="A82" s="96">
        <v>40969</v>
      </c>
      <c r="B82" s="79"/>
      <c r="C82" s="79"/>
      <c r="D82" s="79">
        <f>IF(C82-B82&lt;VALUE("00:00"),VALUE("24:00")-B82+C82,C82-B82)</f>
        <v>0</v>
      </c>
      <c r="E82" s="97">
        <f>(D82*12.7)+(D82*0.5*$H$3)</f>
        <v>0</v>
      </c>
    </row>
    <row r="83" spans="1:5" ht="12.75">
      <c r="A83" s="96">
        <v>40970</v>
      </c>
      <c r="B83" s="79"/>
      <c r="C83" s="79"/>
      <c r="D83" s="79">
        <f aca="true" t="shared" si="4" ref="D83:D112">IF(C83-B83&lt;VALUE("00:00"),VALUE("24:00")-B83+C83,C83-B83)</f>
        <v>0</v>
      </c>
      <c r="E83" s="97">
        <f aca="true" t="shared" si="5" ref="E83:E112">(D83*12.7)+(D83*0.5*$H$3)</f>
        <v>0</v>
      </c>
    </row>
    <row r="84" spans="1:5" ht="12.75">
      <c r="A84" s="96">
        <v>40971</v>
      </c>
      <c r="B84" s="79"/>
      <c r="C84" s="79"/>
      <c r="D84" s="79">
        <f t="shared" si="4"/>
        <v>0</v>
      </c>
      <c r="E84" s="97">
        <f t="shared" si="5"/>
        <v>0</v>
      </c>
    </row>
    <row r="85" spans="1:5" ht="12.75">
      <c r="A85" s="96">
        <v>40972</v>
      </c>
      <c r="B85" s="79"/>
      <c r="C85" s="79"/>
      <c r="D85" s="79">
        <f t="shared" si="4"/>
        <v>0</v>
      </c>
      <c r="E85" s="97">
        <f t="shared" si="5"/>
        <v>0</v>
      </c>
    </row>
    <row r="86" spans="1:5" ht="12.75">
      <c r="A86" s="104">
        <v>40973</v>
      </c>
      <c r="B86" s="84"/>
      <c r="C86" s="84"/>
      <c r="D86" s="84">
        <f t="shared" si="4"/>
        <v>0</v>
      </c>
      <c r="E86" s="97">
        <f t="shared" si="5"/>
        <v>0</v>
      </c>
    </row>
    <row r="87" spans="1:5" ht="12.75">
      <c r="A87" s="104">
        <v>40974</v>
      </c>
      <c r="B87" s="84"/>
      <c r="C87" s="84"/>
      <c r="D87" s="84">
        <f t="shared" si="4"/>
        <v>0</v>
      </c>
      <c r="E87" s="97">
        <f t="shared" si="5"/>
        <v>0</v>
      </c>
    </row>
    <row r="88" spans="1:5" ht="12.75">
      <c r="A88" s="104">
        <v>40975</v>
      </c>
      <c r="B88" s="84"/>
      <c r="C88" s="84"/>
      <c r="D88" s="84">
        <f t="shared" si="4"/>
        <v>0</v>
      </c>
      <c r="E88" s="97">
        <f t="shared" si="5"/>
        <v>0</v>
      </c>
    </row>
    <row r="89" spans="1:5" ht="12.75">
      <c r="A89" s="104">
        <v>40976</v>
      </c>
      <c r="B89" s="84"/>
      <c r="C89" s="84"/>
      <c r="D89" s="84">
        <f t="shared" si="4"/>
        <v>0</v>
      </c>
      <c r="E89" s="97">
        <f t="shared" si="5"/>
        <v>0</v>
      </c>
    </row>
    <row r="90" spans="1:5" ht="12.75">
      <c r="A90" s="104">
        <v>40977</v>
      </c>
      <c r="B90" s="84"/>
      <c r="C90" s="84"/>
      <c r="D90" s="84">
        <f t="shared" si="4"/>
        <v>0</v>
      </c>
      <c r="E90" s="97">
        <f t="shared" si="5"/>
        <v>0</v>
      </c>
    </row>
    <row r="91" spans="1:5" ht="12.75">
      <c r="A91" s="104">
        <v>40978</v>
      </c>
      <c r="B91" s="84"/>
      <c r="C91" s="84"/>
      <c r="D91" s="84">
        <f t="shared" si="4"/>
        <v>0</v>
      </c>
      <c r="E91" s="97">
        <f t="shared" si="5"/>
        <v>0</v>
      </c>
    </row>
    <row r="92" spans="1:5" ht="12.75">
      <c r="A92" s="104">
        <v>40979</v>
      </c>
      <c r="B92" s="84"/>
      <c r="C92" s="84"/>
      <c r="D92" s="84">
        <f t="shared" si="4"/>
        <v>0</v>
      </c>
      <c r="E92" s="97">
        <f t="shared" si="5"/>
        <v>0</v>
      </c>
    </row>
    <row r="93" spans="1:5" ht="12.75">
      <c r="A93" s="96">
        <v>40980</v>
      </c>
      <c r="B93" s="79"/>
      <c r="C93" s="79"/>
      <c r="D93" s="79">
        <f t="shared" si="4"/>
        <v>0</v>
      </c>
      <c r="E93" s="97">
        <f t="shared" si="5"/>
        <v>0</v>
      </c>
    </row>
    <row r="94" spans="1:5" ht="12.75">
      <c r="A94" s="96">
        <v>40981</v>
      </c>
      <c r="B94" s="79"/>
      <c r="C94" s="79"/>
      <c r="D94" s="79">
        <f t="shared" si="4"/>
        <v>0</v>
      </c>
      <c r="E94" s="97">
        <f t="shared" si="5"/>
        <v>0</v>
      </c>
    </row>
    <row r="95" spans="1:5" ht="12.75">
      <c r="A95" s="96">
        <v>40982</v>
      </c>
      <c r="B95" s="79"/>
      <c r="C95" s="79"/>
      <c r="D95" s="79">
        <f t="shared" si="4"/>
        <v>0</v>
      </c>
      <c r="E95" s="97">
        <f t="shared" si="5"/>
        <v>0</v>
      </c>
    </row>
    <row r="96" spans="1:5" ht="12.75">
      <c r="A96" s="96">
        <v>40983</v>
      </c>
      <c r="B96" s="79"/>
      <c r="C96" s="79"/>
      <c r="D96" s="79">
        <f t="shared" si="4"/>
        <v>0</v>
      </c>
      <c r="E96" s="97">
        <f t="shared" si="5"/>
        <v>0</v>
      </c>
    </row>
    <row r="97" spans="1:5" ht="12.75">
      <c r="A97" s="96">
        <v>40984</v>
      </c>
      <c r="B97" s="79"/>
      <c r="C97" s="79"/>
      <c r="D97" s="79">
        <f t="shared" si="4"/>
        <v>0</v>
      </c>
      <c r="E97" s="97">
        <f t="shared" si="5"/>
        <v>0</v>
      </c>
    </row>
    <row r="98" spans="1:5" ht="12.75">
      <c r="A98" s="96">
        <v>40985</v>
      </c>
      <c r="B98" s="79"/>
      <c r="C98" s="79"/>
      <c r="D98" s="79">
        <f t="shared" si="4"/>
        <v>0</v>
      </c>
      <c r="E98" s="97">
        <f t="shared" si="5"/>
        <v>0</v>
      </c>
    </row>
    <row r="99" spans="1:5" ht="12.75">
      <c r="A99" s="96">
        <v>40986</v>
      </c>
      <c r="B99" s="79"/>
      <c r="C99" s="79"/>
      <c r="D99" s="79">
        <f t="shared" si="4"/>
        <v>0</v>
      </c>
      <c r="E99" s="97">
        <f t="shared" si="5"/>
        <v>0</v>
      </c>
    </row>
    <row r="100" spans="1:5" ht="12.75">
      <c r="A100" s="104">
        <v>40987</v>
      </c>
      <c r="B100" s="84"/>
      <c r="C100" s="84"/>
      <c r="D100" s="84">
        <f t="shared" si="4"/>
        <v>0</v>
      </c>
      <c r="E100" s="97">
        <f t="shared" si="5"/>
        <v>0</v>
      </c>
    </row>
    <row r="101" spans="1:5" ht="12.75">
      <c r="A101" s="104">
        <v>40988</v>
      </c>
      <c r="B101" s="84"/>
      <c r="C101" s="84"/>
      <c r="D101" s="84">
        <f t="shared" si="4"/>
        <v>0</v>
      </c>
      <c r="E101" s="97">
        <f t="shared" si="5"/>
        <v>0</v>
      </c>
    </row>
    <row r="102" spans="1:5" ht="12.75">
      <c r="A102" s="104">
        <v>40989</v>
      </c>
      <c r="B102" s="84"/>
      <c r="C102" s="84"/>
      <c r="D102" s="84">
        <f t="shared" si="4"/>
        <v>0</v>
      </c>
      <c r="E102" s="97">
        <f t="shared" si="5"/>
        <v>0</v>
      </c>
    </row>
    <row r="103" spans="1:5" ht="12.75">
      <c r="A103" s="104">
        <v>40990</v>
      </c>
      <c r="B103" s="84"/>
      <c r="C103" s="84"/>
      <c r="D103" s="84">
        <f t="shared" si="4"/>
        <v>0</v>
      </c>
      <c r="E103" s="97">
        <f t="shared" si="5"/>
        <v>0</v>
      </c>
    </row>
    <row r="104" spans="1:5" ht="12.75">
      <c r="A104" s="104">
        <v>40991</v>
      </c>
      <c r="B104" s="84"/>
      <c r="C104" s="84"/>
      <c r="D104" s="84">
        <f t="shared" si="4"/>
        <v>0</v>
      </c>
      <c r="E104" s="97">
        <f t="shared" si="5"/>
        <v>0</v>
      </c>
    </row>
    <row r="105" spans="1:5" ht="12.75">
      <c r="A105" s="104">
        <v>40992</v>
      </c>
      <c r="B105" s="84"/>
      <c r="C105" s="84"/>
      <c r="D105" s="84">
        <f t="shared" si="4"/>
        <v>0</v>
      </c>
      <c r="E105" s="97">
        <f t="shared" si="5"/>
        <v>0</v>
      </c>
    </row>
    <row r="106" spans="1:5" ht="12.75">
      <c r="A106" s="104">
        <v>40993</v>
      </c>
      <c r="B106" s="84"/>
      <c r="C106" s="84"/>
      <c r="D106" s="84">
        <f t="shared" si="4"/>
        <v>0</v>
      </c>
      <c r="E106" s="97">
        <f t="shared" si="5"/>
        <v>0</v>
      </c>
    </row>
    <row r="107" spans="1:5" ht="12.75">
      <c r="A107" s="96">
        <v>40994</v>
      </c>
      <c r="B107" s="79"/>
      <c r="C107" s="79"/>
      <c r="D107" s="79">
        <f t="shared" si="4"/>
        <v>0</v>
      </c>
      <c r="E107" s="97">
        <f t="shared" si="5"/>
        <v>0</v>
      </c>
    </row>
    <row r="108" spans="1:5" ht="12.75">
      <c r="A108" s="96">
        <v>40995</v>
      </c>
      <c r="B108" s="79"/>
      <c r="C108" s="79"/>
      <c r="D108" s="79">
        <f t="shared" si="4"/>
        <v>0</v>
      </c>
      <c r="E108" s="97">
        <f t="shared" si="5"/>
        <v>0</v>
      </c>
    </row>
    <row r="109" spans="1:5" ht="12.75">
      <c r="A109" s="96">
        <v>40996</v>
      </c>
      <c r="B109" s="81"/>
      <c r="C109" s="81"/>
      <c r="D109" s="79">
        <f t="shared" si="4"/>
        <v>0</v>
      </c>
      <c r="E109" s="97">
        <f t="shared" si="5"/>
        <v>0</v>
      </c>
    </row>
    <row r="110" spans="1:5" ht="12.75">
      <c r="A110" s="96">
        <v>40997</v>
      </c>
      <c r="B110" s="81"/>
      <c r="C110" s="81"/>
      <c r="D110" s="79">
        <f t="shared" si="4"/>
        <v>0</v>
      </c>
      <c r="E110" s="97">
        <f t="shared" si="5"/>
        <v>0</v>
      </c>
    </row>
    <row r="111" spans="1:5" ht="12.75">
      <c r="A111" s="96">
        <v>40998</v>
      </c>
      <c r="B111" s="81"/>
      <c r="C111" s="81"/>
      <c r="D111" s="79">
        <f t="shared" si="4"/>
        <v>0</v>
      </c>
      <c r="E111" s="97">
        <f t="shared" si="5"/>
        <v>0</v>
      </c>
    </row>
    <row r="112" spans="1:5" ht="12.75">
      <c r="A112" s="96">
        <v>40999</v>
      </c>
      <c r="B112" s="81"/>
      <c r="C112" s="81"/>
      <c r="D112" s="79">
        <f t="shared" si="4"/>
        <v>0</v>
      </c>
      <c r="E112" s="97">
        <f t="shared" si="5"/>
        <v>0</v>
      </c>
    </row>
    <row r="113" spans="3:5" ht="13.5" thickBot="1">
      <c r="C113" t="s">
        <v>65</v>
      </c>
      <c r="D113" s="73">
        <f>SUM(D82:D112)</f>
        <v>0</v>
      </c>
      <c r="E113" s="74">
        <f>SUM(E82:E112)</f>
        <v>0</v>
      </c>
    </row>
    <row r="116" ht="13.5" thickBot="1"/>
    <row r="117" spans="1:5" ht="12.75">
      <c r="A117" s="425">
        <v>41000</v>
      </c>
      <c r="B117" s="426"/>
      <c r="C117" s="426"/>
      <c r="D117" s="426"/>
      <c r="E117" s="427"/>
    </row>
    <row r="118" spans="1:5" ht="13.5" thickBot="1">
      <c r="A118" s="428"/>
      <c r="B118" s="429"/>
      <c r="C118" s="429"/>
      <c r="D118" s="429"/>
      <c r="E118" s="430"/>
    </row>
    <row r="119" ht="13.5" thickBot="1"/>
    <row r="120" spans="1:5" ht="12.75">
      <c r="A120" s="75" t="s">
        <v>62</v>
      </c>
      <c r="B120" s="76" t="s">
        <v>66</v>
      </c>
      <c r="C120" s="76" t="s">
        <v>67</v>
      </c>
      <c r="D120" s="76" t="s">
        <v>63</v>
      </c>
      <c r="E120" s="77" t="s">
        <v>64</v>
      </c>
    </row>
    <row r="121" spans="1:5" ht="12.75">
      <c r="A121" s="96">
        <v>41000</v>
      </c>
      <c r="B121" s="79"/>
      <c r="C121" s="79"/>
      <c r="D121" s="79">
        <f>IF(C121-B121&lt;VALUE("00:00"),VALUE("24:00")-B121+C121,C121-B121)</f>
        <v>0</v>
      </c>
      <c r="E121" s="97">
        <f>(D121*12.7)+(D121*0.5*$H$3)</f>
        <v>0</v>
      </c>
    </row>
    <row r="122" spans="1:5" ht="12.75">
      <c r="A122" s="106">
        <v>41001</v>
      </c>
      <c r="B122" s="85"/>
      <c r="C122" s="85"/>
      <c r="D122" s="85">
        <f aca="true" t="shared" si="6" ref="D122:D150">IF(C122-B122&lt;VALUE("00:00"),VALUE("24:00")-B122+C122,C122-B122)</f>
        <v>0</v>
      </c>
      <c r="E122" s="97">
        <f aca="true" t="shared" si="7" ref="E122:E150">(D122*12.7)+(D122*0.5*$H$3)</f>
        <v>0</v>
      </c>
    </row>
    <row r="123" spans="1:5" ht="12.75">
      <c r="A123" s="106">
        <v>41002</v>
      </c>
      <c r="B123" s="85"/>
      <c r="C123" s="85"/>
      <c r="D123" s="85">
        <f t="shared" si="6"/>
        <v>0</v>
      </c>
      <c r="E123" s="97">
        <f t="shared" si="7"/>
        <v>0</v>
      </c>
    </row>
    <row r="124" spans="1:5" ht="12.75">
      <c r="A124" s="106">
        <v>41003</v>
      </c>
      <c r="B124" s="85"/>
      <c r="C124" s="85"/>
      <c r="D124" s="85">
        <f t="shared" si="6"/>
        <v>0</v>
      </c>
      <c r="E124" s="97">
        <f t="shared" si="7"/>
        <v>0</v>
      </c>
    </row>
    <row r="125" spans="1:5" ht="12.75">
      <c r="A125" s="106">
        <v>41004</v>
      </c>
      <c r="B125" s="85"/>
      <c r="C125" s="85"/>
      <c r="D125" s="85">
        <f t="shared" si="6"/>
        <v>0</v>
      </c>
      <c r="E125" s="97">
        <f t="shared" si="7"/>
        <v>0</v>
      </c>
    </row>
    <row r="126" spans="1:5" ht="12.75">
      <c r="A126" s="106">
        <v>41005</v>
      </c>
      <c r="B126" s="85"/>
      <c r="C126" s="85"/>
      <c r="D126" s="85">
        <f t="shared" si="6"/>
        <v>0</v>
      </c>
      <c r="E126" s="97">
        <f t="shared" si="7"/>
        <v>0</v>
      </c>
    </row>
    <row r="127" spans="1:5" ht="12.75">
      <c r="A127" s="106">
        <v>41006</v>
      </c>
      <c r="B127" s="85"/>
      <c r="C127" s="85"/>
      <c r="D127" s="85">
        <f t="shared" si="6"/>
        <v>0</v>
      </c>
      <c r="E127" s="97">
        <f t="shared" si="7"/>
        <v>0</v>
      </c>
    </row>
    <row r="128" spans="1:5" ht="12.75">
      <c r="A128" s="106">
        <v>41007</v>
      </c>
      <c r="B128" s="85"/>
      <c r="C128" s="85"/>
      <c r="D128" s="85">
        <f t="shared" si="6"/>
        <v>0</v>
      </c>
      <c r="E128" s="97">
        <f t="shared" si="7"/>
        <v>0</v>
      </c>
    </row>
    <row r="129" spans="1:5" ht="12.75">
      <c r="A129" s="96">
        <v>41008</v>
      </c>
      <c r="B129" s="79"/>
      <c r="C129" s="79"/>
      <c r="D129" s="79">
        <f t="shared" si="6"/>
        <v>0</v>
      </c>
      <c r="E129" s="97">
        <f t="shared" si="7"/>
        <v>0</v>
      </c>
    </row>
    <row r="130" spans="1:5" ht="12.75">
      <c r="A130" s="96">
        <v>41009</v>
      </c>
      <c r="B130" s="79"/>
      <c r="C130" s="79"/>
      <c r="D130" s="79">
        <f t="shared" si="6"/>
        <v>0</v>
      </c>
      <c r="E130" s="97">
        <f t="shared" si="7"/>
        <v>0</v>
      </c>
    </row>
    <row r="131" spans="1:5" ht="12.75">
      <c r="A131" s="96">
        <v>41010</v>
      </c>
      <c r="B131" s="79"/>
      <c r="C131" s="79"/>
      <c r="D131" s="79">
        <f t="shared" si="6"/>
        <v>0</v>
      </c>
      <c r="E131" s="97">
        <f t="shared" si="7"/>
        <v>0</v>
      </c>
    </row>
    <row r="132" spans="1:5" ht="12.75">
      <c r="A132" s="96">
        <v>41011</v>
      </c>
      <c r="B132" s="79"/>
      <c r="C132" s="79"/>
      <c r="D132" s="79">
        <f t="shared" si="6"/>
        <v>0</v>
      </c>
      <c r="E132" s="97">
        <f t="shared" si="7"/>
        <v>0</v>
      </c>
    </row>
    <row r="133" spans="1:5" ht="12.75">
      <c r="A133" s="96">
        <v>41012</v>
      </c>
      <c r="B133" s="79"/>
      <c r="C133" s="79"/>
      <c r="D133" s="79">
        <f t="shared" si="6"/>
        <v>0</v>
      </c>
      <c r="E133" s="97">
        <f t="shared" si="7"/>
        <v>0</v>
      </c>
    </row>
    <row r="134" spans="1:5" ht="12.75">
      <c r="A134" s="96">
        <v>41013</v>
      </c>
      <c r="B134" s="79"/>
      <c r="C134" s="79"/>
      <c r="D134" s="79">
        <f t="shared" si="6"/>
        <v>0</v>
      </c>
      <c r="E134" s="97">
        <f t="shared" si="7"/>
        <v>0</v>
      </c>
    </row>
    <row r="135" spans="1:5" ht="12.75">
      <c r="A135" s="96">
        <v>41014</v>
      </c>
      <c r="B135" s="79"/>
      <c r="C135" s="79"/>
      <c r="D135" s="79">
        <f t="shared" si="6"/>
        <v>0</v>
      </c>
      <c r="E135" s="97">
        <f t="shared" si="7"/>
        <v>0</v>
      </c>
    </row>
    <row r="136" spans="1:5" ht="12.75">
      <c r="A136" s="106">
        <v>41015</v>
      </c>
      <c r="B136" s="85"/>
      <c r="C136" s="85"/>
      <c r="D136" s="85">
        <f t="shared" si="6"/>
        <v>0</v>
      </c>
      <c r="E136" s="97">
        <f t="shared" si="7"/>
        <v>0</v>
      </c>
    </row>
    <row r="137" spans="1:5" ht="12.75">
      <c r="A137" s="106">
        <v>41016</v>
      </c>
      <c r="B137" s="85"/>
      <c r="C137" s="85"/>
      <c r="D137" s="85">
        <f t="shared" si="6"/>
        <v>0</v>
      </c>
      <c r="E137" s="97">
        <f t="shared" si="7"/>
        <v>0</v>
      </c>
    </row>
    <row r="138" spans="1:5" ht="12.75">
      <c r="A138" s="106">
        <v>41017</v>
      </c>
      <c r="B138" s="85"/>
      <c r="C138" s="85"/>
      <c r="D138" s="85">
        <f t="shared" si="6"/>
        <v>0</v>
      </c>
      <c r="E138" s="97">
        <f t="shared" si="7"/>
        <v>0</v>
      </c>
    </row>
    <row r="139" spans="1:5" ht="12.75">
      <c r="A139" s="106">
        <v>41018</v>
      </c>
      <c r="B139" s="85"/>
      <c r="C139" s="85"/>
      <c r="D139" s="85">
        <f t="shared" si="6"/>
        <v>0</v>
      </c>
      <c r="E139" s="97">
        <f t="shared" si="7"/>
        <v>0</v>
      </c>
    </row>
    <row r="140" spans="1:5" ht="12.75">
      <c r="A140" s="106">
        <v>41019</v>
      </c>
      <c r="B140" s="85"/>
      <c r="C140" s="85"/>
      <c r="D140" s="85">
        <f t="shared" si="6"/>
        <v>0</v>
      </c>
      <c r="E140" s="97">
        <f t="shared" si="7"/>
        <v>0</v>
      </c>
    </row>
    <row r="141" spans="1:5" ht="12.75">
      <c r="A141" s="106">
        <v>41020</v>
      </c>
      <c r="B141" s="86"/>
      <c r="C141" s="86"/>
      <c r="D141" s="85">
        <f t="shared" si="6"/>
        <v>0</v>
      </c>
      <c r="E141" s="97">
        <f t="shared" si="7"/>
        <v>0</v>
      </c>
    </row>
    <row r="142" spans="1:5" ht="12.75">
      <c r="A142" s="106">
        <v>41021</v>
      </c>
      <c r="B142" s="86"/>
      <c r="C142" s="86"/>
      <c r="D142" s="85">
        <f t="shared" si="6"/>
        <v>0</v>
      </c>
      <c r="E142" s="97">
        <f t="shared" si="7"/>
        <v>0</v>
      </c>
    </row>
    <row r="143" spans="1:5" ht="12.75">
      <c r="A143" s="96">
        <v>41022</v>
      </c>
      <c r="B143" s="81"/>
      <c r="C143" s="81"/>
      <c r="D143" s="79">
        <f t="shared" si="6"/>
        <v>0</v>
      </c>
      <c r="E143" s="97">
        <f t="shared" si="7"/>
        <v>0</v>
      </c>
    </row>
    <row r="144" spans="1:5" ht="12.75">
      <c r="A144" s="96">
        <v>41023</v>
      </c>
      <c r="B144" s="81"/>
      <c r="C144" s="81"/>
      <c r="D144" s="79">
        <f t="shared" si="6"/>
        <v>0</v>
      </c>
      <c r="E144" s="97">
        <f t="shared" si="7"/>
        <v>0</v>
      </c>
    </row>
    <row r="145" spans="1:5" ht="12.75">
      <c r="A145" s="96">
        <v>41024</v>
      </c>
      <c r="B145" s="81"/>
      <c r="C145" s="81"/>
      <c r="D145" s="79">
        <f t="shared" si="6"/>
        <v>0</v>
      </c>
      <c r="E145" s="97">
        <f t="shared" si="7"/>
        <v>0</v>
      </c>
    </row>
    <row r="146" spans="1:5" ht="12.75">
      <c r="A146" s="96">
        <v>41025</v>
      </c>
      <c r="B146" s="81"/>
      <c r="C146" s="81"/>
      <c r="D146" s="79">
        <f t="shared" si="6"/>
        <v>0</v>
      </c>
      <c r="E146" s="97">
        <f t="shared" si="7"/>
        <v>0</v>
      </c>
    </row>
    <row r="147" spans="1:5" ht="12.75">
      <c r="A147" s="96">
        <v>41026</v>
      </c>
      <c r="B147" s="81"/>
      <c r="C147" s="81"/>
      <c r="D147" s="79">
        <f t="shared" si="6"/>
        <v>0</v>
      </c>
      <c r="E147" s="97">
        <f t="shared" si="7"/>
        <v>0</v>
      </c>
    </row>
    <row r="148" spans="1:5" ht="12.75">
      <c r="A148" s="96">
        <v>41027</v>
      </c>
      <c r="B148" s="81"/>
      <c r="C148" s="81"/>
      <c r="D148" s="79">
        <f t="shared" si="6"/>
        <v>0</v>
      </c>
      <c r="E148" s="97">
        <f t="shared" si="7"/>
        <v>0</v>
      </c>
    </row>
    <row r="149" spans="1:5" ht="12.75">
      <c r="A149" s="96">
        <v>41028</v>
      </c>
      <c r="B149" s="81"/>
      <c r="C149" s="81"/>
      <c r="D149" s="79">
        <f t="shared" si="6"/>
        <v>0</v>
      </c>
      <c r="E149" s="97">
        <f t="shared" si="7"/>
        <v>0</v>
      </c>
    </row>
    <row r="150" spans="1:5" ht="12.75">
      <c r="A150" s="106">
        <v>41029</v>
      </c>
      <c r="B150" s="86"/>
      <c r="C150" s="86"/>
      <c r="D150" s="85">
        <f t="shared" si="6"/>
        <v>0</v>
      </c>
      <c r="E150" s="97">
        <f t="shared" si="7"/>
        <v>0</v>
      </c>
    </row>
    <row r="151" spans="3:5" ht="13.5" thickBot="1">
      <c r="C151" t="s">
        <v>65</v>
      </c>
      <c r="D151" s="73">
        <f>SUM(D121:D145)</f>
        <v>0</v>
      </c>
      <c r="E151" s="74">
        <f>SUM(E121:E145)</f>
        <v>0</v>
      </c>
    </row>
    <row r="154" ht="13.5" thickBot="1"/>
    <row r="155" spans="1:5" ht="12.75">
      <c r="A155" s="431">
        <v>41030</v>
      </c>
      <c r="B155" s="432"/>
      <c r="C155" s="432"/>
      <c r="D155" s="432"/>
      <c r="E155" s="433"/>
    </row>
    <row r="156" spans="1:5" ht="13.5" thickBot="1">
      <c r="A156" s="434"/>
      <c r="B156" s="435"/>
      <c r="C156" s="435"/>
      <c r="D156" s="435"/>
      <c r="E156" s="436"/>
    </row>
    <row r="157" ht="13.5" thickBot="1"/>
    <row r="158" spans="1:5" ht="12.75">
      <c r="A158" s="75" t="s">
        <v>62</v>
      </c>
      <c r="B158" s="76" t="s">
        <v>66</v>
      </c>
      <c r="C158" s="76" t="s">
        <v>67</v>
      </c>
      <c r="D158" s="76" t="s">
        <v>63</v>
      </c>
      <c r="E158" s="77" t="s">
        <v>64</v>
      </c>
    </row>
    <row r="159" spans="1:5" ht="12.75">
      <c r="A159" s="96">
        <v>41030</v>
      </c>
      <c r="B159" s="79"/>
      <c r="C159" s="79"/>
      <c r="D159" s="79">
        <f>IF(C159-B159&lt;VALUE("00:00"),VALUE("24:00")-B159+C159,C159-B159)</f>
        <v>0</v>
      </c>
      <c r="E159" s="97">
        <f>(D159*12.7)+(D159*0.5*$H$3)</f>
        <v>0</v>
      </c>
    </row>
    <row r="160" spans="1:5" ht="12.75">
      <c r="A160" s="96">
        <v>41031</v>
      </c>
      <c r="B160" s="79"/>
      <c r="C160" s="79"/>
      <c r="D160" s="79">
        <f aca="true" t="shared" si="8" ref="D160:D189">IF(C160-B160&lt;VALUE("00:00"),VALUE("24:00")-B160+C160,C160-B160)</f>
        <v>0</v>
      </c>
      <c r="E160" s="97">
        <f aca="true" t="shared" si="9" ref="E160:E189">(D160*12.7)+(D160*0.5*$H$3)</f>
        <v>0</v>
      </c>
    </row>
    <row r="161" spans="1:5" ht="12.75">
      <c r="A161" s="96">
        <v>41032</v>
      </c>
      <c r="B161" s="79"/>
      <c r="C161" s="79"/>
      <c r="D161" s="79">
        <f t="shared" si="8"/>
        <v>0</v>
      </c>
      <c r="E161" s="97">
        <f t="shared" si="9"/>
        <v>0</v>
      </c>
    </row>
    <row r="162" spans="1:5" ht="12.75">
      <c r="A162" s="96">
        <v>41033</v>
      </c>
      <c r="B162" s="79"/>
      <c r="C162" s="79"/>
      <c r="D162" s="79">
        <f t="shared" si="8"/>
        <v>0</v>
      </c>
      <c r="E162" s="97">
        <f t="shared" si="9"/>
        <v>0</v>
      </c>
    </row>
    <row r="163" spans="1:5" ht="12.75">
      <c r="A163" s="96">
        <v>41034</v>
      </c>
      <c r="B163" s="79"/>
      <c r="C163" s="79"/>
      <c r="D163" s="79">
        <f t="shared" si="8"/>
        <v>0</v>
      </c>
      <c r="E163" s="97">
        <f t="shared" si="9"/>
        <v>0</v>
      </c>
    </row>
    <row r="164" spans="1:5" ht="12.75">
      <c r="A164" s="96">
        <v>41035</v>
      </c>
      <c r="B164" s="79"/>
      <c r="C164" s="79"/>
      <c r="D164" s="79">
        <f t="shared" si="8"/>
        <v>0</v>
      </c>
      <c r="E164" s="97">
        <f t="shared" si="9"/>
        <v>0</v>
      </c>
    </row>
    <row r="165" spans="1:5" ht="12.75">
      <c r="A165" s="108">
        <v>41036</v>
      </c>
      <c r="B165" s="87"/>
      <c r="C165" s="87"/>
      <c r="D165" s="87">
        <f t="shared" si="8"/>
        <v>0</v>
      </c>
      <c r="E165" s="97">
        <f t="shared" si="9"/>
        <v>0</v>
      </c>
    </row>
    <row r="166" spans="1:5" ht="12.75">
      <c r="A166" s="108">
        <v>41037</v>
      </c>
      <c r="B166" s="87"/>
      <c r="C166" s="87"/>
      <c r="D166" s="87">
        <f t="shared" si="8"/>
        <v>0</v>
      </c>
      <c r="E166" s="97">
        <f t="shared" si="9"/>
        <v>0</v>
      </c>
    </row>
    <row r="167" spans="1:5" ht="12.75">
      <c r="A167" s="108">
        <v>41038</v>
      </c>
      <c r="B167" s="88"/>
      <c r="C167" s="88"/>
      <c r="D167" s="87">
        <f t="shared" si="8"/>
        <v>0</v>
      </c>
      <c r="E167" s="97">
        <f t="shared" si="9"/>
        <v>0</v>
      </c>
    </row>
    <row r="168" spans="1:5" ht="12.75">
      <c r="A168" s="108">
        <v>41039</v>
      </c>
      <c r="B168" s="88"/>
      <c r="C168" s="88"/>
      <c r="D168" s="87">
        <f t="shared" si="8"/>
        <v>0</v>
      </c>
      <c r="E168" s="97">
        <f t="shared" si="9"/>
        <v>0</v>
      </c>
    </row>
    <row r="169" spans="1:5" ht="12.75">
      <c r="A169" s="108">
        <v>41040</v>
      </c>
      <c r="B169" s="88"/>
      <c r="C169" s="88"/>
      <c r="D169" s="87">
        <f t="shared" si="8"/>
        <v>0</v>
      </c>
      <c r="E169" s="97">
        <f t="shared" si="9"/>
        <v>0</v>
      </c>
    </row>
    <row r="170" spans="1:5" ht="12.75">
      <c r="A170" s="108">
        <v>41041</v>
      </c>
      <c r="B170" s="88"/>
      <c r="C170" s="88"/>
      <c r="D170" s="87">
        <f t="shared" si="8"/>
        <v>0</v>
      </c>
      <c r="E170" s="97">
        <f t="shared" si="9"/>
        <v>0</v>
      </c>
    </row>
    <row r="171" spans="1:5" ht="12.75">
      <c r="A171" s="108">
        <v>41042</v>
      </c>
      <c r="B171" s="88"/>
      <c r="C171" s="88"/>
      <c r="D171" s="87">
        <f t="shared" si="8"/>
        <v>0</v>
      </c>
      <c r="E171" s="97">
        <f t="shared" si="9"/>
        <v>0</v>
      </c>
    </row>
    <row r="172" spans="1:5" ht="12.75">
      <c r="A172" s="96">
        <v>41043</v>
      </c>
      <c r="B172" s="81"/>
      <c r="C172" s="81"/>
      <c r="D172" s="79">
        <f t="shared" si="8"/>
        <v>0</v>
      </c>
      <c r="E172" s="97">
        <f t="shared" si="9"/>
        <v>0</v>
      </c>
    </row>
    <row r="173" spans="1:5" ht="12.75">
      <c r="A173" s="96">
        <v>41044</v>
      </c>
      <c r="B173" s="81"/>
      <c r="C173" s="81"/>
      <c r="D173" s="79">
        <f t="shared" si="8"/>
        <v>0</v>
      </c>
      <c r="E173" s="97">
        <f t="shared" si="9"/>
        <v>0</v>
      </c>
    </row>
    <row r="174" spans="1:5" ht="12.75">
      <c r="A174" s="96">
        <v>41045</v>
      </c>
      <c r="B174" s="81"/>
      <c r="C174" s="81"/>
      <c r="D174" s="79">
        <f t="shared" si="8"/>
        <v>0</v>
      </c>
      <c r="E174" s="97">
        <f t="shared" si="9"/>
        <v>0</v>
      </c>
    </row>
    <row r="175" spans="1:5" ht="12.75">
      <c r="A175" s="96">
        <v>41046</v>
      </c>
      <c r="B175" s="81"/>
      <c r="C175" s="81"/>
      <c r="D175" s="79">
        <f t="shared" si="8"/>
        <v>0</v>
      </c>
      <c r="E175" s="97">
        <f t="shared" si="9"/>
        <v>0</v>
      </c>
    </row>
    <row r="176" spans="1:5" ht="12.75">
      <c r="A176" s="96">
        <v>41047</v>
      </c>
      <c r="B176" s="81"/>
      <c r="C176" s="81"/>
      <c r="D176" s="79">
        <f t="shared" si="8"/>
        <v>0</v>
      </c>
      <c r="E176" s="97">
        <f t="shared" si="9"/>
        <v>0</v>
      </c>
    </row>
    <row r="177" spans="1:5" ht="12.75">
      <c r="A177" s="96">
        <v>41048</v>
      </c>
      <c r="B177" s="81"/>
      <c r="C177" s="81"/>
      <c r="D177" s="79">
        <f t="shared" si="8"/>
        <v>0</v>
      </c>
      <c r="E177" s="97">
        <f t="shared" si="9"/>
        <v>0</v>
      </c>
    </row>
    <row r="178" spans="1:5" ht="12.75">
      <c r="A178" s="96">
        <v>41049</v>
      </c>
      <c r="B178" s="81"/>
      <c r="C178" s="81"/>
      <c r="D178" s="79">
        <f t="shared" si="8"/>
        <v>0</v>
      </c>
      <c r="E178" s="97">
        <f t="shared" si="9"/>
        <v>0</v>
      </c>
    </row>
    <row r="179" spans="1:5" ht="12.75">
      <c r="A179" s="108">
        <v>41050</v>
      </c>
      <c r="B179" s="88"/>
      <c r="C179" s="88"/>
      <c r="D179" s="87">
        <f t="shared" si="8"/>
        <v>0</v>
      </c>
      <c r="E179" s="97">
        <f t="shared" si="9"/>
        <v>0</v>
      </c>
    </row>
    <row r="180" spans="1:5" ht="12.75">
      <c r="A180" s="108">
        <v>41051</v>
      </c>
      <c r="B180" s="88"/>
      <c r="C180" s="88"/>
      <c r="D180" s="87">
        <f t="shared" si="8"/>
        <v>0</v>
      </c>
      <c r="E180" s="97">
        <f t="shared" si="9"/>
        <v>0</v>
      </c>
    </row>
    <row r="181" spans="1:5" ht="12.75">
      <c r="A181" s="108">
        <v>41052</v>
      </c>
      <c r="B181" s="88"/>
      <c r="C181" s="88"/>
      <c r="D181" s="87">
        <f t="shared" si="8"/>
        <v>0</v>
      </c>
      <c r="E181" s="97">
        <f t="shared" si="9"/>
        <v>0</v>
      </c>
    </row>
    <row r="182" spans="1:5" ht="12.75">
      <c r="A182" s="108">
        <v>41053</v>
      </c>
      <c r="B182" s="88"/>
      <c r="C182" s="88"/>
      <c r="D182" s="87">
        <f t="shared" si="8"/>
        <v>0</v>
      </c>
      <c r="E182" s="97">
        <f t="shared" si="9"/>
        <v>0</v>
      </c>
    </row>
    <row r="183" spans="1:5" ht="12.75">
      <c r="A183" s="108">
        <v>41054</v>
      </c>
      <c r="B183" s="88"/>
      <c r="C183" s="88"/>
      <c r="D183" s="87">
        <f t="shared" si="8"/>
        <v>0</v>
      </c>
      <c r="E183" s="97">
        <f t="shared" si="9"/>
        <v>0</v>
      </c>
    </row>
    <row r="184" spans="1:5" ht="12.75">
      <c r="A184" s="108">
        <v>41055</v>
      </c>
      <c r="B184" s="88"/>
      <c r="C184" s="88"/>
      <c r="D184" s="87">
        <f t="shared" si="8"/>
        <v>0</v>
      </c>
      <c r="E184" s="97">
        <f t="shared" si="9"/>
        <v>0</v>
      </c>
    </row>
    <row r="185" spans="1:5" ht="12.75">
      <c r="A185" s="108">
        <v>41056</v>
      </c>
      <c r="B185" s="88"/>
      <c r="C185" s="88"/>
      <c r="D185" s="87">
        <f t="shared" si="8"/>
        <v>0</v>
      </c>
      <c r="E185" s="97">
        <f t="shared" si="9"/>
        <v>0</v>
      </c>
    </row>
    <row r="186" spans="1:5" ht="12.75">
      <c r="A186" s="96">
        <v>41057</v>
      </c>
      <c r="B186" s="81"/>
      <c r="C186" s="81"/>
      <c r="D186" s="79">
        <f t="shared" si="8"/>
        <v>0</v>
      </c>
      <c r="E186" s="97">
        <f t="shared" si="9"/>
        <v>0</v>
      </c>
    </row>
    <row r="187" spans="1:5" ht="12.75">
      <c r="A187" s="96">
        <v>41058</v>
      </c>
      <c r="B187" s="81"/>
      <c r="C187" s="81"/>
      <c r="D187" s="79">
        <f t="shared" si="8"/>
        <v>0</v>
      </c>
      <c r="E187" s="97">
        <f t="shared" si="9"/>
        <v>0</v>
      </c>
    </row>
    <row r="188" spans="1:5" ht="12.75">
      <c r="A188" s="96">
        <v>41059</v>
      </c>
      <c r="B188" s="81"/>
      <c r="C188" s="81"/>
      <c r="D188" s="79">
        <f t="shared" si="8"/>
        <v>0</v>
      </c>
      <c r="E188" s="97">
        <f t="shared" si="9"/>
        <v>0</v>
      </c>
    </row>
    <row r="189" spans="1:5" ht="12.75">
      <c r="A189" s="96">
        <v>41060</v>
      </c>
      <c r="B189" s="81"/>
      <c r="C189" s="81"/>
      <c r="D189" s="79">
        <f t="shared" si="8"/>
        <v>0</v>
      </c>
      <c r="E189" s="97">
        <f t="shared" si="9"/>
        <v>0</v>
      </c>
    </row>
    <row r="190" spans="3:5" ht="13.5" thickBot="1">
      <c r="C190" t="s">
        <v>65</v>
      </c>
      <c r="D190" s="73">
        <f>SUM(D159:D189)</f>
        <v>0</v>
      </c>
      <c r="E190" s="74">
        <f>SUM(E159:E189)</f>
        <v>0</v>
      </c>
    </row>
    <row r="192" ht="13.5" thickBot="1"/>
    <row r="193" spans="1:5" ht="12.75">
      <c r="A193" s="437">
        <v>41061</v>
      </c>
      <c r="B193" s="438"/>
      <c r="C193" s="438"/>
      <c r="D193" s="438"/>
      <c r="E193" s="439"/>
    </row>
    <row r="194" spans="1:5" ht="13.5" thickBot="1">
      <c r="A194" s="440"/>
      <c r="B194" s="441"/>
      <c r="C194" s="441"/>
      <c r="D194" s="441"/>
      <c r="E194" s="442"/>
    </row>
    <row r="195" ht="13.5" thickBot="1"/>
    <row r="196" spans="1:5" ht="12.75">
      <c r="A196" s="75" t="s">
        <v>62</v>
      </c>
      <c r="B196" s="76" t="s">
        <v>66</v>
      </c>
      <c r="C196" s="76" t="s">
        <v>67</v>
      </c>
      <c r="D196" s="76" t="s">
        <v>63</v>
      </c>
      <c r="E196" s="77" t="s">
        <v>64</v>
      </c>
    </row>
    <row r="197" spans="1:5" ht="12.75">
      <c r="A197" s="96">
        <v>41061</v>
      </c>
      <c r="B197" s="79"/>
      <c r="C197" s="79"/>
      <c r="D197" s="79">
        <f>IF(C197-B197&lt;VALUE("00:00"),VALUE("24:00")-B197+C197,C197-B197)</f>
        <v>0</v>
      </c>
      <c r="E197" s="97">
        <f>(D197*12.7)+(D197*0.5*$H$3)</f>
        <v>0</v>
      </c>
    </row>
    <row r="198" spans="1:5" ht="12.75">
      <c r="A198" s="96">
        <v>41062</v>
      </c>
      <c r="B198" s="79"/>
      <c r="C198" s="79"/>
      <c r="D198" s="79">
        <f aca="true" t="shared" si="10" ref="D198:D226">IF(C198-B198&lt;VALUE("00:00"),VALUE("24:00")-B198+C198,C198-B198)</f>
        <v>0</v>
      </c>
      <c r="E198" s="97">
        <f aca="true" t="shared" si="11" ref="E198:E226">(D198*12.7)+(D198*0.5*$H$3)</f>
        <v>0</v>
      </c>
    </row>
    <row r="199" spans="1:5" ht="12.75">
      <c r="A199" s="96">
        <v>41063</v>
      </c>
      <c r="B199" s="79"/>
      <c r="C199" s="79"/>
      <c r="D199" s="79">
        <f t="shared" si="10"/>
        <v>0</v>
      </c>
      <c r="E199" s="97">
        <f t="shared" si="11"/>
        <v>0</v>
      </c>
    </row>
    <row r="200" spans="1:5" ht="12.75">
      <c r="A200" s="110">
        <v>41064</v>
      </c>
      <c r="B200" s="90"/>
      <c r="C200" s="90"/>
      <c r="D200" s="90">
        <f t="shared" si="10"/>
        <v>0</v>
      </c>
      <c r="E200" s="97">
        <f t="shared" si="11"/>
        <v>0</v>
      </c>
    </row>
    <row r="201" spans="1:5" ht="12.75">
      <c r="A201" s="110">
        <v>41065</v>
      </c>
      <c r="B201" s="90"/>
      <c r="C201" s="90"/>
      <c r="D201" s="90">
        <f t="shared" si="10"/>
        <v>0</v>
      </c>
      <c r="E201" s="97">
        <f t="shared" si="11"/>
        <v>0</v>
      </c>
    </row>
    <row r="202" spans="1:5" ht="12.75">
      <c r="A202" s="110">
        <v>41066</v>
      </c>
      <c r="B202" s="90"/>
      <c r="C202" s="90"/>
      <c r="D202" s="90">
        <f t="shared" si="10"/>
        <v>0</v>
      </c>
      <c r="E202" s="97">
        <f t="shared" si="11"/>
        <v>0</v>
      </c>
    </row>
    <row r="203" spans="1:5" ht="12.75">
      <c r="A203" s="110">
        <v>41067</v>
      </c>
      <c r="B203" s="89"/>
      <c r="C203" s="89"/>
      <c r="D203" s="90">
        <f t="shared" si="10"/>
        <v>0</v>
      </c>
      <c r="E203" s="97">
        <f t="shared" si="11"/>
        <v>0</v>
      </c>
    </row>
    <row r="204" spans="1:5" ht="12.75">
      <c r="A204" s="110">
        <v>41068</v>
      </c>
      <c r="B204" s="89"/>
      <c r="C204" s="89"/>
      <c r="D204" s="90">
        <f t="shared" si="10"/>
        <v>0</v>
      </c>
      <c r="E204" s="97">
        <f t="shared" si="11"/>
        <v>0</v>
      </c>
    </row>
    <row r="205" spans="1:5" ht="12.75">
      <c r="A205" s="110">
        <v>41069</v>
      </c>
      <c r="B205" s="89"/>
      <c r="C205" s="89"/>
      <c r="D205" s="90">
        <f t="shared" si="10"/>
        <v>0</v>
      </c>
      <c r="E205" s="97">
        <f t="shared" si="11"/>
        <v>0</v>
      </c>
    </row>
    <row r="206" spans="1:5" ht="12.75">
      <c r="A206" s="110">
        <v>41070</v>
      </c>
      <c r="B206" s="89"/>
      <c r="C206" s="89"/>
      <c r="D206" s="90">
        <f t="shared" si="10"/>
        <v>0</v>
      </c>
      <c r="E206" s="97">
        <f t="shared" si="11"/>
        <v>0</v>
      </c>
    </row>
    <row r="207" spans="1:5" ht="12.75">
      <c r="A207" s="96">
        <v>41071</v>
      </c>
      <c r="B207" s="81"/>
      <c r="C207" s="81"/>
      <c r="D207" s="79">
        <f t="shared" si="10"/>
        <v>0</v>
      </c>
      <c r="E207" s="97">
        <f t="shared" si="11"/>
        <v>0</v>
      </c>
    </row>
    <row r="208" spans="1:5" ht="12.75">
      <c r="A208" s="96">
        <v>41072</v>
      </c>
      <c r="B208" s="81"/>
      <c r="C208" s="81"/>
      <c r="D208" s="79">
        <f t="shared" si="10"/>
        <v>0</v>
      </c>
      <c r="E208" s="97">
        <f t="shared" si="11"/>
        <v>0</v>
      </c>
    </row>
    <row r="209" spans="1:5" ht="12.75">
      <c r="A209" s="96">
        <v>41073</v>
      </c>
      <c r="B209" s="81"/>
      <c r="C209" s="81"/>
      <c r="D209" s="79">
        <f t="shared" si="10"/>
        <v>0</v>
      </c>
      <c r="E209" s="97">
        <f t="shared" si="11"/>
        <v>0</v>
      </c>
    </row>
    <row r="210" spans="1:5" ht="12.75">
      <c r="A210" s="96">
        <v>41074</v>
      </c>
      <c r="B210" s="81"/>
      <c r="C210" s="81"/>
      <c r="D210" s="79">
        <f t="shared" si="10"/>
        <v>0</v>
      </c>
      <c r="E210" s="97">
        <f t="shared" si="11"/>
        <v>0</v>
      </c>
    </row>
    <row r="211" spans="1:5" ht="12.75">
      <c r="A211" s="96">
        <v>41075</v>
      </c>
      <c r="B211" s="81"/>
      <c r="C211" s="81"/>
      <c r="D211" s="79">
        <f t="shared" si="10"/>
        <v>0</v>
      </c>
      <c r="E211" s="97">
        <f t="shared" si="11"/>
        <v>0</v>
      </c>
    </row>
    <row r="212" spans="1:5" ht="12.75">
      <c r="A212" s="96">
        <v>41076</v>
      </c>
      <c r="B212" s="81"/>
      <c r="C212" s="81"/>
      <c r="D212" s="79">
        <f t="shared" si="10"/>
        <v>0</v>
      </c>
      <c r="E212" s="97">
        <f t="shared" si="11"/>
        <v>0</v>
      </c>
    </row>
    <row r="213" spans="1:5" ht="12.75">
      <c r="A213" s="96">
        <v>41077</v>
      </c>
      <c r="B213" s="81"/>
      <c r="C213" s="81"/>
      <c r="D213" s="79">
        <f t="shared" si="10"/>
        <v>0</v>
      </c>
      <c r="E213" s="97">
        <f t="shared" si="11"/>
        <v>0</v>
      </c>
    </row>
    <row r="214" spans="1:5" ht="12.75">
      <c r="A214" s="110">
        <v>41078</v>
      </c>
      <c r="B214" s="89"/>
      <c r="C214" s="89"/>
      <c r="D214" s="90">
        <f t="shared" si="10"/>
        <v>0</v>
      </c>
      <c r="E214" s="97">
        <f t="shared" si="11"/>
        <v>0</v>
      </c>
    </row>
    <row r="215" spans="1:5" ht="12.75">
      <c r="A215" s="110">
        <v>41079</v>
      </c>
      <c r="B215" s="89"/>
      <c r="C215" s="89"/>
      <c r="D215" s="90">
        <f t="shared" si="10"/>
        <v>0</v>
      </c>
      <c r="E215" s="97">
        <f t="shared" si="11"/>
        <v>0</v>
      </c>
    </row>
    <row r="216" spans="1:5" ht="12.75">
      <c r="A216" s="110">
        <v>41080</v>
      </c>
      <c r="B216" s="89"/>
      <c r="C216" s="89"/>
      <c r="D216" s="90">
        <f t="shared" si="10"/>
        <v>0</v>
      </c>
      <c r="E216" s="97">
        <f t="shared" si="11"/>
        <v>0</v>
      </c>
    </row>
    <row r="217" spans="1:5" ht="12.75">
      <c r="A217" s="110">
        <v>41081</v>
      </c>
      <c r="B217" s="89"/>
      <c r="C217" s="89"/>
      <c r="D217" s="90">
        <f t="shared" si="10"/>
        <v>0</v>
      </c>
      <c r="E217" s="97">
        <f t="shared" si="11"/>
        <v>0</v>
      </c>
    </row>
    <row r="218" spans="1:5" ht="12.75">
      <c r="A218" s="110">
        <v>41082</v>
      </c>
      <c r="B218" s="89"/>
      <c r="C218" s="89"/>
      <c r="D218" s="90">
        <f t="shared" si="10"/>
        <v>0</v>
      </c>
      <c r="E218" s="97">
        <f t="shared" si="11"/>
        <v>0</v>
      </c>
    </row>
    <row r="219" spans="1:5" ht="12.75">
      <c r="A219" s="110">
        <v>41083</v>
      </c>
      <c r="B219" s="89"/>
      <c r="C219" s="89"/>
      <c r="D219" s="90">
        <f t="shared" si="10"/>
        <v>0</v>
      </c>
      <c r="E219" s="97">
        <f t="shared" si="11"/>
        <v>0</v>
      </c>
    </row>
    <row r="220" spans="1:5" ht="12.75">
      <c r="A220" s="110">
        <v>41084</v>
      </c>
      <c r="B220" s="89"/>
      <c r="C220" s="89"/>
      <c r="D220" s="90">
        <f t="shared" si="10"/>
        <v>0</v>
      </c>
      <c r="E220" s="97">
        <f t="shared" si="11"/>
        <v>0</v>
      </c>
    </row>
    <row r="221" spans="1:5" ht="12.75">
      <c r="A221" s="96">
        <v>41085</v>
      </c>
      <c r="B221" s="81"/>
      <c r="C221" s="81"/>
      <c r="D221" s="79">
        <f t="shared" si="10"/>
        <v>0</v>
      </c>
      <c r="E221" s="97">
        <f t="shared" si="11"/>
        <v>0</v>
      </c>
    </row>
    <row r="222" spans="1:5" ht="12.75">
      <c r="A222" s="96">
        <v>41086</v>
      </c>
      <c r="B222" s="81"/>
      <c r="C222" s="81"/>
      <c r="D222" s="79">
        <f t="shared" si="10"/>
        <v>0</v>
      </c>
      <c r="E222" s="97">
        <f t="shared" si="11"/>
        <v>0</v>
      </c>
    </row>
    <row r="223" spans="1:5" ht="12.75">
      <c r="A223" s="96">
        <v>41087</v>
      </c>
      <c r="B223" s="81"/>
      <c r="C223" s="81"/>
      <c r="D223" s="79">
        <f t="shared" si="10"/>
        <v>0</v>
      </c>
      <c r="E223" s="97">
        <f t="shared" si="11"/>
        <v>0</v>
      </c>
    </row>
    <row r="224" spans="1:5" ht="12.75">
      <c r="A224" s="96">
        <v>41088</v>
      </c>
      <c r="B224" s="81"/>
      <c r="C224" s="81"/>
      <c r="D224" s="79">
        <f t="shared" si="10"/>
        <v>0</v>
      </c>
      <c r="E224" s="97">
        <f t="shared" si="11"/>
        <v>0</v>
      </c>
    </row>
    <row r="225" spans="1:5" ht="12.75">
      <c r="A225" s="96">
        <v>41089</v>
      </c>
      <c r="B225" s="81"/>
      <c r="C225" s="81"/>
      <c r="D225" s="79">
        <f t="shared" si="10"/>
        <v>0</v>
      </c>
      <c r="E225" s="97">
        <f t="shared" si="11"/>
        <v>0</v>
      </c>
    </row>
    <row r="226" spans="1:5" ht="12.75">
      <c r="A226" s="96">
        <v>41090</v>
      </c>
      <c r="B226" s="81"/>
      <c r="C226" s="81"/>
      <c r="D226" s="79">
        <f t="shared" si="10"/>
        <v>0</v>
      </c>
      <c r="E226" s="97">
        <f t="shared" si="11"/>
        <v>0</v>
      </c>
    </row>
    <row r="227" spans="3:5" ht="13.5" thickBot="1">
      <c r="C227" t="s">
        <v>65</v>
      </c>
      <c r="D227" s="73">
        <f>SUM(D197:D226)</f>
        <v>0</v>
      </c>
      <c r="E227" s="74">
        <f>SUM(E197:E226)</f>
        <v>0</v>
      </c>
    </row>
    <row r="229" ht="13.5" thickBot="1"/>
    <row r="230" spans="1:5" ht="12.75">
      <c r="A230" s="404">
        <v>41091</v>
      </c>
      <c r="B230" s="405"/>
      <c r="C230" s="405"/>
      <c r="D230" s="405"/>
      <c r="E230" s="406"/>
    </row>
    <row r="231" spans="1:5" ht="13.5" thickBot="1">
      <c r="A231" s="407"/>
      <c r="B231" s="408"/>
      <c r="C231" s="408"/>
      <c r="D231" s="408"/>
      <c r="E231" s="409"/>
    </row>
    <row r="232" ht="13.5" thickBot="1"/>
    <row r="233" spans="1:5" ht="12.75">
      <c r="A233" s="75" t="s">
        <v>62</v>
      </c>
      <c r="B233" s="76" t="s">
        <v>66</v>
      </c>
      <c r="C233" s="76" t="s">
        <v>67</v>
      </c>
      <c r="D233" s="76" t="s">
        <v>63</v>
      </c>
      <c r="E233" s="77" t="s">
        <v>64</v>
      </c>
    </row>
    <row r="234" spans="1:5" ht="12.75">
      <c r="A234" s="78">
        <v>41091</v>
      </c>
      <c r="B234" s="79"/>
      <c r="C234" s="79"/>
      <c r="D234" s="79">
        <f>IF(C234-B234&lt;VALUE("00:00"),VALUE("24:00")-B234+C234,C234-B234)</f>
        <v>0</v>
      </c>
      <c r="E234" s="80">
        <f>(D234*12.7)+(D234*0.5*$H$3)</f>
        <v>0</v>
      </c>
    </row>
    <row r="235" spans="1:5" ht="12.75">
      <c r="A235" s="91">
        <v>41092</v>
      </c>
      <c r="B235" s="92"/>
      <c r="C235" s="92"/>
      <c r="D235" s="92">
        <f aca="true" t="shared" si="12" ref="D235:D264">IF(C235-B235&lt;VALUE("00:00"),VALUE("24:00")-B235+C235,C235-B235)</f>
        <v>0</v>
      </c>
      <c r="E235" s="80">
        <f aca="true" t="shared" si="13" ref="E235:E264">(D235*12.7)+(D235*0.5*$H$3)</f>
        <v>0</v>
      </c>
    </row>
    <row r="236" spans="1:5" ht="12.75">
      <c r="A236" s="91">
        <v>41093</v>
      </c>
      <c r="B236" s="92"/>
      <c r="C236" s="92"/>
      <c r="D236" s="92">
        <f t="shared" si="12"/>
        <v>0</v>
      </c>
      <c r="E236" s="80">
        <f t="shared" si="13"/>
        <v>0</v>
      </c>
    </row>
    <row r="237" spans="1:5" ht="12.75">
      <c r="A237" s="91">
        <v>41094</v>
      </c>
      <c r="B237" s="92"/>
      <c r="C237" s="92"/>
      <c r="D237" s="92">
        <f t="shared" si="12"/>
        <v>0</v>
      </c>
      <c r="E237" s="80">
        <f t="shared" si="13"/>
        <v>0</v>
      </c>
    </row>
    <row r="238" spans="1:5" ht="12.75">
      <c r="A238" s="91">
        <v>41095</v>
      </c>
      <c r="B238" s="92"/>
      <c r="C238" s="92"/>
      <c r="D238" s="92">
        <f t="shared" si="12"/>
        <v>0</v>
      </c>
      <c r="E238" s="80">
        <f t="shared" si="13"/>
        <v>0</v>
      </c>
    </row>
    <row r="239" spans="1:5" ht="12.75">
      <c r="A239" s="91">
        <v>41096</v>
      </c>
      <c r="B239" s="94"/>
      <c r="C239" s="94"/>
      <c r="D239" s="92">
        <f t="shared" si="12"/>
        <v>0</v>
      </c>
      <c r="E239" s="80">
        <f t="shared" si="13"/>
        <v>0</v>
      </c>
    </row>
    <row r="240" spans="1:5" ht="12.75">
      <c r="A240" s="91">
        <v>41097</v>
      </c>
      <c r="B240" s="94"/>
      <c r="C240" s="94"/>
      <c r="D240" s="92">
        <f t="shared" si="12"/>
        <v>0</v>
      </c>
      <c r="E240" s="80">
        <f t="shared" si="13"/>
        <v>0</v>
      </c>
    </row>
    <row r="241" spans="1:5" ht="12.75">
      <c r="A241" s="91">
        <v>41098</v>
      </c>
      <c r="B241" s="94"/>
      <c r="C241" s="94"/>
      <c r="D241" s="92">
        <f t="shared" si="12"/>
        <v>0</v>
      </c>
      <c r="E241" s="80">
        <f t="shared" si="13"/>
        <v>0</v>
      </c>
    </row>
    <row r="242" spans="1:5" ht="12.75">
      <c r="A242" s="78">
        <v>41099</v>
      </c>
      <c r="B242" s="81"/>
      <c r="C242" s="81"/>
      <c r="D242" s="79">
        <f t="shared" si="12"/>
        <v>0</v>
      </c>
      <c r="E242" s="80">
        <f t="shared" si="13"/>
        <v>0</v>
      </c>
    </row>
    <row r="243" spans="1:5" ht="12.75">
      <c r="A243" s="78">
        <v>41100</v>
      </c>
      <c r="B243" s="81"/>
      <c r="C243" s="81"/>
      <c r="D243" s="79">
        <f t="shared" si="12"/>
        <v>0</v>
      </c>
      <c r="E243" s="80">
        <f t="shared" si="13"/>
        <v>0</v>
      </c>
    </row>
    <row r="244" spans="1:5" ht="12.75">
      <c r="A244" s="78">
        <v>41101</v>
      </c>
      <c r="B244" s="81"/>
      <c r="C244" s="81"/>
      <c r="D244" s="79">
        <f t="shared" si="12"/>
        <v>0</v>
      </c>
      <c r="E244" s="80">
        <f t="shared" si="13"/>
        <v>0</v>
      </c>
    </row>
    <row r="245" spans="1:5" ht="12.75">
      <c r="A245" s="78">
        <v>41102</v>
      </c>
      <c r="B245" s="81"/>
      <c r="C245" s="81"/>
      <c r="D245" s="79">
        <f t="shared" si="12"/>
        <v>0</v>
      </c>
      <c r="E245" s="80">
        <f t="shared" si="13"/>
        <v>0</v>
      </c>
    </row>
    <row r="246" spans="1:5" ht="12.75">
      <c r="A246" s="78">
        <v>41103</v>
      </c>
      <c r="B246" s="81"/>
      <c r="C246" s="81"/>
      <c r="D246" s="79">
        <f t="shared" si="12"/>
        <v>0</v>
      </c>
      <c r="E246" s="80">
        <f t="shared" si="13"/>
        <v>0</v>
      </c>
    </row>
    <row r="247" spans="1:5" ht="12.75">
      <c r="A247" s="78">
        <v>41104</v>
      </c>
      <c r="B247" s="81"/>
      <c r="C247" s="81"/>
      <c r="D247" s="79">
        <f t="shared" si="12"/>
        <v>0</v>
      </c>
      <c r="E247" s="80">
        <f t="shared" si="13"/>
        <v>0</v>
      </c>
    </row>
    <row r="248" spans="1:5" ht="12.75">
      <c r="A248" s="78">
        <v>41105</v>
      </c>
      <c r="B248" s="81"/>
      <c r="C248" s="81"/>
      <c r="D248" s="79">
        <f t="shared" si="12"/>
        <v>0</v>
      </c>
      <c r="E248" s="80">
        <f t="shared" si="13"/>
        <v>0</v>
      </c>
    </row>
    <row r="249" spans="1:5" ht="12.75">
      <c r="A249" s="91">
        <v>41106</v>
      </c>
      <c r="B249" s="94"/>
      <c r="C249" s="94"/>
      <c r="D249" s="92">
        <f t="shared" si="12"/>
        <v>0</v>
      </c>
      <c r="E249" s="80">
        <f t="shared" si="13"/>
        <v>0</v>
      </c>
    </row>
    <row r="250" spans="1:5" ht="12.75">
      <c r="A250" s="91">
        <v>41107</v>
      </c>
      <c r="B250" s="94"/>
      <c r="C250" s="94"/>
      <c r="D250" s="92">
        <f t="shared" si="12"/>
        <v>0</v>
      </c>
      <c r="E250" s="80">
        <f t="shared" si="13"/>
        <v>0</v>
      </c>
    </row>
    <row r="251" spans="1:5" ht="12.75">
      <c r="A251" s="91">
        <v>41108</v>
      </c>
      <c r="B251" s="94"/>
      <c r="C251" s="94"/>
      <c r="D251" s="92">
        <f t="shared" si="12"/>
        <v>0</v>
      </c>
      <c r="E251" s="80">
        <f t="shared" si="13"/>
        <v>0</v>
      </c>
    </row>
    <row r="252" spans="1:5" ht="12.75">
      <c r="A252" s="91">
        <v>41109</v>
      </c>
      <c r="B252" s="94"/>
      <c r="C252" s="94"/>
      <c r="D252" s="92">
        <f t="shared" si="12"/>
        <v>0</v>
      </c>
      <c r="E252" s="80">
        <f t="shared" si="13"/>
        <v>0</v>
      </c>
    </row>
    <row r="253" spans="1:5" ht="12.75">
      <c r="A253" s="91">
        <v>41110</v>
      </c>
      <c r="B253" s="94"/>
      <c r="C253" s="94"/>
      <c r="D253" s="92">
        <f t="shared" si="12"/>
        <v>0</v>
      </c>
      <c r="E253" s="80">
        <f t="shared" si="13"/>
        <v>0</v>
      </c>
    </row>
    <row r="254" spans="1:5" ht="12.75">
      <c r="A254" s="91">
        <v>41111</v>
      </c>
      <c r="B254" s="94"/>
      <c r="C254" s="94"/>
      <c r="D254" s="92">
        <f t="shared" si="12"/>
        <v>0</v>
      </c>
      <c r="E254" s="80">
        <f t="shared" si="13"/>
        <v>0</v>
      </c>
    </row>
    <row r="255" spans="1:5" ht="12.75">
      <c r="A255" s="91">
        <v>41112</v>
      </c>
      <c r="B255" s="94"/>
      <c r="C255" s="94"/>
      <c r="D255" s="92">
        <f t="shared" si="12"/>
        <v>0</v>
      </c>
      <c r="E255" s="80">
        <f t="shared" si="13"/>
        <v>0</v>
      </c>
    </row>
    <row r="256" spans="1:5" ht="12.75">
      <c r="A256" s="78">
        <v>41113</v>
      </c>
      <c r="B256" s="81"/>
      <c r="C256" s="81"/>
      <c r="D256" s="79">
        <f t="shared" si="12"/>
        <v>0</v>
      </c>
      <c r="E256" s="80">
        <f t="shared" si="13"/>
        <v>0</v>
      </c>
    </row>
    <row r="257" spans="1:5" ht="12.75">
      <c r="A257" s="78">
        <v>41114</v>
      </c>
      <c r="B257" s="81"/>
      <c r="C257" s="81"/>
      <c r="D257" s="79">
        <f t="shared" si="12"/>
        <v>0</v>
      </c>
      <c r="E257" s="80">
        <f t="shared" si="13"/>
        <v>0</v>
      </c>
    </row>
    <row r="258" spans="1:5" ht="12.75">
      <c r="A258" s="78">
        <v>41115</v>
      </c>
      <c r="B258" s="81"/>
      <c r="C258" s="81"/>
      <c r="D258" s="79">
        <f t="shared" si="12"/>
        <v>0</v>
      </c>
      <c r="E258" s="80">
        <f t="shared" si="13"/>
        <v>0</v>
      </c>
    </row>
    <row r="259" spans="1:5" ht="12.75">
      <c r="A259" s="78">
        <v>41116</v>
      </c>
      <c r="B259" s="81"/>
      <c r="C259" s="81"/>
      <c r="D259" s="79">
        <f t="shared" si="12"/>
        <v>0</v>
      </c>
      <c r="E259" s="80">
        <f t="shared" si="13"/>
        <v>0</v>
      </c>
    </row>
    <row r="260" spans="1:5" ht="12.75">
      <c r="A260" s="78">
        <v>41117</v>
      </c>
      <c r="B260" s="81"/>
      <c r="C260" s="81"/>
      <c r="D260" s="79">
        <f t="shared" si="12"/>
        <v>0</v>
      </c>
      <c r="E260" s="80">
        <f t="shared" si="13"/>
        <v>0</v>
      </c>
    </row>
    <row r="261" spans="1:5" ht="12.75">
      <c r="A261" s="78">
        <v>41118</v>
      </c>
      <c r="B261" s="81"/>
      <c r="C261" s="81"/>
      <c r="D261" s="79">
        <f t="shared" si="12"/>
        <v>0</v>
      </c>
      <c r="E261" s="80">
        <f t="shared" si="13"/>
        <v>0</v>
      </c>
    </row>
    <row r="262" spans="1:5" ht="12.75">
      <c r="A262" s="78">
        <v>41119</v>
      </c>
      <c r="B262" s="81"/>
      <c r="C262" s="81"/>
      <c r="D262" s="79">
        <f t="shared" si="12"/>
        <v>0</v>
      </c>
      <c r="E262" s="80">
        <f t="shared" si="13"/>
        <v>0</v>
      </c>
    </row>
    <row r="263" spans="1:5" ht="12.75">
      <c r="A263" s="91">
        <v>41120</v>
      </c>
      <c r="B263" s="94"/>
      <c r="C263" s="94"/>
      <c r="D263" s="92">
        <f t="shared" si="12"/>
        <v>0</v>
      </c>
      <c r="E263" s="80">
        <f t="shared" si="13"/>
        <v>0</v>
      </c>
    </row>
    <row r="264" spans="1:5" ht="12.75">
      <c r="A264" s="91">
        <v>41121</v>
      </c>
      <c r="B264" s="94"/>
      <c r="C264" s="94"/>
      <c r="D264" s="92">
        <f t="shared" si="12"/>
        <v>0</v>
      </c>
      <c r="E264" s="80">
        <f t="shared" si="13"/>
        <v>0</v>
      </c>
    </row>
    <row r="265" spans="3:5" ht="13.5" thickBot="1">
      <c r="C265" t="s">
        <v>65</v>
      </c>
      <c r="D265" s="73">
        <f>SUM(D234:D264)</f>
        <v>0</v>
      </c>
      <c r="E265" s="74">
        <f>SUM(E234:E264)</f>
        <v>0</v>
      </c>
    </row>
    <row r="267" ht="13.5" thickBot="1"/>
    <row r="268" spans="1:6" ht="12.75">
      <c r="A268" s="378">
        <v>41122</v>
      </c>
      <c r="B268" s="379"/>
      <c r="C268" s="379"/>
      <c r="D268" s="379"/>
      <c r="E268" s="380"/>
      <c r="F268" s="112"/>
    </row>
    <row r="269" spans="1:5" ht="13.5" thickBot="1">
      <c r="A269" s="381"/>
      <c r="B269" s="382"/>
      <c r="C269" s="382"/>
      <c r="D269" s="382"/>
      <c r="E269" s="383"/>
    </row>
    <row r="270" ht="13.5" thickBot="1">
      <c r="F270" s="113"/>
    </row>
    <row r="271" spans="1:5" ht="12.75">
      <c r="A271" s="75" t="s">
        <v>62</v>
      </c>
      <c r="B271" s="76" t="s">
        <v>66</v>
      </c>
      <c r="C271" s="76" t="s">
        <v>67</v>
      </c>
      <c r="D271" s="76" t="s">
        <v>63</v>
      </c>
      <c r="E271" s="77" t="s">
        <v>64</v>
      </c>
    </row>
    <row r="272" spans="1:5" ht="12.75">
      <c r="A272" s="78">
        <v>41122</v>
      </c>
      <c r="B272" s="79"/>
      <c r="C272" s="79"/>
      <c r="D272" s="79">
        <f>IF(C272-B272&lt;VALUE("00:00"),VALUE("24:00")-B272+C272,C272-B272)</f>
        <v>0</v>
      </c>
      <c r="E272" s="80">
        <f>(D272*12.7)+(D272*0.5*$H$3)</f>
        <v>0</v>
      </c>
    </row>
    <row r="273" spans="1:5" ht="12.75">
      <c r="A273" s="78">
        <v>41123</v>
      </c>
      <c r="B273" s="79"/>
      <c r="C273" s="79"/>
      <c r="D273" s="79">
        <f aca="true" t="shared" si="14" ref="D273:D302">IF(C273-B273&lt;VALUE("00:00"),VALUE("24:00")-B273+C273,C273-B273)</f>
        <v>0</v>
      </c>
      <c r="E273" s="80">
        <f aca="true" t="shared" si="15" ref="E273:E302">(D273*12.7)+(D273*0.5*$H$3)</f>
        <v>0</v>
      </c>
    </row>
    <row r="274" spans="1:5" ht="12.75">
      <c r="A274" s="78">
        <v>41124</v>
      </c>
      <c r="B274" s="79"/>
      <c r="C274" s="79"/>
      <c r="D274" s="79">
        <f t="shared" si="14"/>
        <v>0</v>
      </c>
      <c r="E274" s="80">
        <f t="shared" si="15"/>
        <v>0</v>
      </c>
    </row>
    <row r="275" spans="1:5" ht="12.75">
      <c r="A275" s="78">
        <v>41125</v>
      </c>
      <c r="B275" s="79"/>
      <c r="C275" s="79"/>
      <c r="D275" s="79">
        <f t="shared" si="14"/>
        <v>0</v>
      </c>
      <c r="E275" s="80">
        <f t="shared" si="15"/>
        <v>0</v>
      </c>
    </row>
    <row r="276" spans="1:5" ht="12.75">
      <c r="A276" s="78">
        <v>41126</v>
      </c>
      <c r="B276" s="79"/>
      <c r="C276" s="79"/>
      <c r="D276" s="79">
        <f t="shared" si="14"/>
        <v>0</v>
      </c>
      <c r="E276" s="80">
        <f t="shared" si="15"/>
        <v>0</v>
      </c>
    </row>
    <row r="277" spans="1:5" ht="12.75">
      <c r="A277" s="119">
        <v>41127</v>
      </c>
      <c r="B277" s="122"/>
      <c r="C277" s="122"/>
      <c r="D277" s="120">
        <f t="shared" si="14"/>
        <v>0</v>
      </c>
      <c r="E277" s="80">
        <f t="shared" si="15"/>
        <v>0</v>
      </c>
    </row>
    <row r="278" spans="1:5" ht="12.75">
      <c r="A278" s="119">
        <v>41128</v>
      </c>
      <c r="B278" s="122"/>
      <c r="C278" s="122"/>
      <c r="D278" s="120">
        <f t="shared" si="14"/>
        <v>0</v>
      </c>
      <c r="E278" s="80">
        <f t="shared" si="15"/>
        <v>0</v>
      </c>
    </row>
    <row r="279" spans="1:5" ht="12.75">
      <c r="A279" s="119">
        <v>41129</v>
      </c>
      <c r="B279" s="122"/>
      <c r="C279" s="122"/>
      <c r="D279" s="120">
        <f t="shared" si="14"/>
        <v>0</v>
      </c>
      <c r="E279" s="80">
        <f t="shared" si="15"/>
        <v>0</v>
      </c>
    </row>
    <row r="280" spans="1:5" ht="12.75">
      <c r="A280" s="119">
        <v>41130</v>
      </c>
      <c r="B280" s="122"/>
      <c r="C280" s="122"/>
      <c r="D280" s="120">
        <f t="shared" si="14"/>
        <v>0</v>
      </c>
      <c r="E280" s="80">
        <f t="shared" si="15"/>
        <v>0</v>
      </c>
    </row>
    <row r="281" spans="1:5" ht="12.75">
      <c r="A281" s="119">
        <v>41131</v>
      </c>
      <c r="B281" s="122"/>
      <c r="C281" s="122"/>
      <c r="D281" s="120">
        <f t="shared" si="14"/>
        <v>0</v>
      </c>
      <c r="E281" s="80">
        <f t="shared" si="15"/>
        <v>0</v>
      </c>
    </row>
    <row r="282" spans="1:5" ht="12.75">
      <c r="A282" s="119">
        <v>41132</v>
      </c>
      <c r="B282" s="122"/>
      <c r="C282" s="122"/>
      <c r="D282" s="120">
        <f t="shared" si="14"/>
        <v>0</v>
      </c>
      <c r="E282" s="80">
        <f t="shared" si="15"/>
        <v>0</v>
      </c>
    </row>
    <row r="283" spans="1:5" ht="12.75">
      <c r="A283" s="119">
        <v>41133</v>
      </c>
      <c r="B283" s="122"/>
      <c r="C283" s="122"/>
      <c r="D283" s="120">
        <f t="shared" si="14"/>
        <v>0</v>
      </c>
      <c r="E283" s="80">
        <f t="shared" si="15"/>
        <v>0</v>
      </c>
    </row>
    <row r="284" spans="1:5" ht="12.75">
      <c r="A284" s="78">
        <v>41134</v>
      </c>
      <c r="B284" s="81"/>
      <c r="C284" s="81"/>
      <c r="D284" s="79">
        <f t="shared" si="14"/>
        <v>0</v>
      </c>
      <c r="E284" s="80">
        <f t="shared" si="15"/>
        <v>0</v>
      </c>
    </row>
    <row r="285" spans="1:5" ht="12.75">
      <c r="A285" s="78">
        <v>41135</v>
      </c>
      <c r="B285" s="81"/>
      <c r="C285" s="81"/>
      <c r="D285" s="79">
        <f t="shared" si="14"/>
        <v>0</v>
      </c>
      <c r="E285" s="80">
        <f t="shared" si="15"/>
        <v>0</v>
      </c>
    </row>
    <row r="286" spans="1:5" ht="12.75">
      <c r="A286" s="78">
        <v>41136</v>
      </c>
      <c r="B286" s="81"/>
      <c r="C286" s="81"/>
      <c r="D286" s="79">
        <f t="shared" si="14"/>
        <v>0</v>
      </c>
      <c r="E286" s="80">
        <f t="shared" si="15"/>
        <v>0</v>
      </c>
    </row>
    <row r="287" spans="1:5" ht="12.75">
      <c r="A287" s="78">
        <v>41137</v>
      </c>
      <c r="B287" s="81"/>
      <c r="C287" s="81"/>
      <c r="D287" s="79">
        <f t="shared" si="14"/>
        <v>0</v>
      </c>
      <c r="E287" s="80">
        <f t="shared" si="15"/>
        <v>0</v>
      </c>
    </row>
    <row r="288" spans="1:5" ht="12.75">
      <c r="A288" s="78">
        <v>41138</v>
      </c>
      <c r="B288" s="81"/>
      <c r="C288" s="81"/>
      <c r="D288" s="79">
        <f t="shared" si="14"/>
        <v>0</v>
      </c>
      <c r="E288" s="80">
        <f t="shared" si="15"/>
        <v>0</v>
      </c>
    </row>
    <row r="289" spans="1:5" ht="12.75">
      <c r="A289" s="78">
        <v>41139</v>
      </c>
      <c r="B289" s="81"/>
      <c r="C289" s="81"/>
      <c r="D289" s="79">
        <f t="shared" si="14"/>
        <v>0</v>
      </c>
      <c r="E289" s="80">
        <f t="shared" si="15"/>
        <v>0</v>
      </c>
    </row>
    <row r="290" spans="1:5" ht="12.75">
      <c r="A290" s="78">
        <v>41140</v>
      </c>
      <c r="B290" s="81"/>
      <c r="C290" s="81"/>
      <c r="D290" s="79">
        <f t="shared" si="14"/>
        <v>0</v>
      </c>
      <c r="E290" s="80">
        <f t="shared" si="15"/>
        <v>0</v>
      </c>
    </row>
    <row r="291" spans="1:5" ht="12.75">
      <c r="A291" s="119">
        <v>41141</v>
      </c>
      <c r="B291" s="122"/>
      <c r="C291" s="122"/>
      <c r="D291" s="120">
        <f t="shared" si="14"/>
        <v>0</v>
      </c>
      <c r="E291" s="80">
        <f t="shared" si="15"/>
        <v>0</v>
      </c>
    </row>
    <row r="292" spans="1:5" ht="12.75">
      <c r="A292" s="119">
        <v>41142</v>
      </c>
      <c r="B292" s="122"/>
      <c r="C292" s="122"/>
      <c r="D292" s="120">
        <f t="shared" si="14"/>
        <v>0</v>
      </c>
      <c r="E292" s="80">
        <f t="shared" si="15"/>
        <v>0</v>
      </c>
    </row>
    <row r="293" spans="1:5" ht="12.75">
      <c r="A293" s="119">
        <v>41143</v>
      </c>
      <c r="B293" s="122"/>
      <c r="C293" s="122"/>
      <c r="D293" s="120">
        <f t="shared" si="14"/>
        <v>0</v>
      </c>
      <c r="E293" s="80">
        <f t="shared" si="15"/>
        <v>0</v>
      </c>
    </row>
    <row r="294" spans="1:5" ht="12.75">
      <c r="A294" s="119">
        <v>41144</v>
      </c>
      <c r="B294" s="122"/>
      <c r="C294" s="122"/>
      <c r="D294" s="120">
        <f t="shared" si="14"/>
        <v>0</v>
      </c>
      <c r="E294" s="80">
        <f t="shared" si="15"/>
        <v>0</v>
      </c>
    </row>
    <row r="295" spans="1:5" ht="12.75">
      <c r="A295" s="119">
        <v>41145</v>
      </c>
      <c r="B295" s="122"/>
      <c r="C295" s="122"/>
      <c r="D295" s="120">
        <f t="shared" si="14"/>
        <v>0</v>
      </c>
      <c r="E295" s="80">
        <f t="shared" si="15"/>
        <v>0</v>
      </c>
    </row>
    <row r="296" spans="1:5" ht="12.75">
      <c r="A296" s="119">
        <v>41146</v>
      </c>
      <c r="B296" s="122"/>
      <c r="C296" s="122"/>
      <c r="D296" s="120">
        <f t="shared" si="14"/>
        <v>0</v>
      </c>
      <c r="E296" s="80">
        <f t="shared" si="15"/>
        <v>0</v>
      </c>
    </row>
    <row r="297" spans="1:5" ht="12.75">
      <c r="A297" s="119">
        <v>41147</v>
      </c>
      <c r="B297" s="122"/>
      <c r="C297" s="122"/>
      <c r="D297" s="120">
        <f t="shared" si="14"/>
        <v>0</v>
      </c>
      <c r="E297" s="80">
        <f t="shared" si="15"/>
        <v>0</v>
      </c>
    </row>
    <row r="298" spans="1:5" ht="12.75">
      <c r="A298" s="78">
        <v>41148</v>
      </c>
      <c r="B298" s="81"/>
      <c r="C298" s="81"/>
      <c r="D298" s="79">
        <f t="shared" si="14"/>
        <v>0</v>
      </c>
      <c r="E298" s="80">
        <f t="shared" si="15"/>
        <v>0</v>
      </c>
    </row>
    <row r="299" spans="1:5" ht="12.75">
      <c r="A299" s="78">
        <v>41149</v>
      </c>
      <c r="B299" s="81"/>
      <c r="C299" s="81"/>
      <c r="D299" s="79">
        <f t="shared" si="14"/>
        <v>0</v>
      </c>
      <c r="E299" s="80">
        <f t="shared" si="15"/>
        <v>0</v>
      </c>
    </row>
    <row r="300" spans="1:5" ht="12.75">
      <c r="A300" s="78">
        <v>41150</v>
      </c>
      <c r="B300" s="81"/>
      <c r="C300" s="81"/>
      <c r="D300" s="79">
        <f t="shared" si="14"/>
        <v>0</v>
      </c>
      <c r="E300" s="80">
        <f t="shared" si="15"/>
        <v>0</v>
      </c>
    </row>
    <row r="301" spans="1:5" ht="12.75">
      <c r="A301" s="78">
        <v>41151</v>
      </c>
      <c r="B301" s="81"/>
      <c r="C301" s="81"/>
      <c r="D301" s="79">
        <f t="shared" si="14"/>
        <v>0</v>
      </c>
      <c r="E301" s="80">
        <f t="shared" si="15"/>
        <v>0</v>
      </c>
    </row>
    <row r="302" spans="1:5" ht="12.75">
      <c r="A302" s="78">
        <v>41152</v>
      </c>
      <c r="B302" s="81"/>
      <c r="C302" s="81"/>
      <c r="D302" s="79">
        <f t="shared" si="14"/>
        <v>0</v>
      </c>
      <c r="E302" s="80">
        <f t="shared" si="15"/>
        <v>0</v>
      </c>
    </row>
    <row r="303" spans="3:5" ht="13.5" thickBot="1">
      <c r="C303" s="114" t="s">
        <v>65</v>
      </c>
      <c r="D303" s="73">
        <f>SUM(D272:D302)</f>
        <v>0</v>
      </c>
      <c r="E303" s="74">
        <f>SUM(E272:E302)</f>
        <v>0</v>
      </c>
    </row>
    <row r="305" ht="13.5" thickBot="1"/>
    <row r="306" spans="1:5" ht="12.75">
      <c r="A306" s="384">
        <v>41153</v>
      </c>
      <c r="B306" s="385"/>
      <c r="C306" s="385"/>
      <c r="D306" s="385"/>
      <c r="E306" s="386"/>
    </row>
    <row r="307" spans="1:5" ht="13.5" thickBot="1">
      <c r="A307" s="387"/>
      <c r="B307" s="388"/>
      <c r="C307" s="388"/>
      <c r="D307" s="388"/>
      <c r="E307" s="389"/>
    </row>
    <row r="308" ht="13.5" thickBot="1"/>
    <row r="309" spans="1:5" ht="12.75">
      <c r="A309" s="75" t="s">
        <v>62</v>
      </c>
      <c r="B309" s="76" t="s">
        <v>66</v>
      </c>
      <c r="C309" s="76" t="s">
        <v>67</v>
      </c>
      <c r="D309" s="76" t="s">
        <v>63</v>
      </c>
      <c r="E309" s="77" t="s">
        <v>64</v>
      </c>
    </row>
    <row r="310" spans="1:5" ht="12.75">
      <c r="A310" s="78">
        <v>41153</v>
      </c>
      <c r="B310" s="79"/>
      <c r="C310" s="79"/>
      <c r="D310" s="79">
        <f>IF(C310-B310&lt;VALUE("00:00"),VALUE("24:00")-B310+C310,C310-B310)</f>
        <v>0</v>
      </c>
      <c r="E310" s="80">
        <f>(D310*12.7)+(D310*0.5*$H$3)</f>
        <v>0</v>
      </c>
    </row>
    <row r="311" spans="1:5" ht="12.75">
      <c r="A311" s="78">
        <v>41154</v>
      </c>
      <c r="B311" s="79"/>
      <c r="C311" s="79"/>
      <c r="D311" s="79">
        <f aca="true" t="shared" si="16" ref="D311:D339">IF(C311-B311&lt;VALUE("00:00"),VALUE("24:00")-B311+C311,C311-B311)</f>
        <v>0</v>
      </c>
      <c r="E311" s="80">
        <f aca="true" t="shared" si="17" ref="E311:E339">(D311*12.7)+(D311*0.5*$H$3)</f>
        <v>0</v>
      </c>
    </row>
    <row r="312" spans="1:5" ht="12.75">
      <c r="A312" s="115">
        <v>41155</v>
      </c>
      <c r="B312" s="116"/>
      <c r="C312" s="116"/>
      <c r="D312" s="116">
        <f t="shared" si="16"/>
        <v>0</v>
      </c>
      <c r="E312" s="80">
        <f t="shared" si="17"/>
        <v>0</v>
      </c>
    </row>
    <row r="313" spans="1:5" ht="12.75">
      <c r="A313" s="115">
        <v>41156</v>
      </c>
      <c r="B313" s="116"/>
      <c r="C313" s="116"/>
      <c r="D313" s="116">
        <f t="shared" si="16"/>
        <v>0</v>
      </c>
      <c r="E313" s="80">
        <f t="shared" si="17"/>
        <v>0</v>
      </c>
    </row>
    <row r="314" spans="1:5" ht="12.75">
      <c r="A314" s="115">
        <v>41157</v>
      </c>
      <c r="B314" s="116"/>
      <c r="C314" s="116"/>
      <c r="D314" s="116">
        <f t="shared" si="16"/>
        <v>0</v>
      </c>
      <c r="E314" s="80">
        <f t="shared" si="17"/>
        <v>0</v>
      </c>
    </row>
    <row r="315" spans="1:5" ht="12.75">
      <c r="A315" s="115">
        <v>41158</v>
      </c>
      <c r="B315" s="118"/>
      <c r="C315" s="118"/>
      <c r="D315" s="116">
        <f t="shared" si="16"/>
        <v>0</v>
      </c>
      <c r="E315" s="80">
        <f t="shared" si="17"/>
        <v>0</v>
      </c>
    </row>
    <row r="316" spans="1:5" ht="12.75">
      <c r="A316" s="115">
        <v>41159</v>
      </c>
      <c r="B316" s="118"/>
      <c r="C316" s="118"/>
      <c r="D316" s="116">
        <f t="shared" si="16"/>
        <v>0</v>
      </c>
      <c r="E316" s="80">
        <f t="shared" si="17"/>
        <v>0</v>
      </c>
    </row>
    <row r="317" spans="1:5" ht="12.75">
      <c r="A317" s="115">
        <v>41160</v>
      </c>
      <c r="B317" s="118"/>
      <c r="C317" s="118"/>
      <c r="D317" s="116">
        <f t="shared" si="16"/>
        <v>0</v>
      </c>
      <c r="E317" s="80">
        <f t="shared" si="17"/>
        <v>0</v>
      </c>
    </row>
    <row r="318" spans="1:5" ht="12.75">
      <c r="A318" s="115">
        <v>41161</v>
      </c>
      <c r="B318" s="118"/>
      <c r="C318" s="118"/>
      <c r="D318" s="116">
        <f t="shared" si="16"/>
        <v>0</v>
      </c>
      <c r="E318" s="80">
        <f t="shared" si="17"/>
        <v>0</v>
      </c>
    </row>
    <row r="319" spans="1:5" ht="12.75">
      <c r="A319" s="78">
        <v>41162</v>
      </c>
      <c r="B319" s="81"/>
      <c r="C319" s="81"/>
      <c r="D319" s="79">
        <f t="shared" si="16"/>
        <v>0</v>
      </c>
      <c r="E319" s="80">
        <f t="shared" si="17"/>
        <v>0</v>
      </c>
    </row>
    <row r="320" spans="1:5" ht="12.75">
      <c r="A320" s="78">
        <v>41163</v>
      </c>
      <c r="B320" s="81"/>
      <c r="C320" s="81"/>
      <c r="D320" s="79">
        <f t="shared" si="16"/>
        <v>0</v>
      </c>
      <c r="E320" s="80">
        <f t="shared" si="17"/>
        <v>0</v>
      </c>
    </row>
    <row r="321" spans="1:5" ht="12.75">
      <c r="A321" s="78">
        <v>41164</v>
      </c>
      <c r="B321" s="81"/>
      <c r="C321" s="81"/>
      <c r="D321" s="79">
        <f t="shared" si="16"/>
        <v>0</v>
      </c>
      <c r="E321" s="80">
        <f t="shared" si="17"/>
        <v>0</v>
      </c>
    </row>
    <row r="322" spans="1:5" ht="12.75">
      <c r="A322" s="78">
        <v>41165</v>
      </c>
      <c r="B322" s="81"/>
      <c r="C322" s="81"/>
      <c r="D322" s="79">
        <f t="shared" si="16"/>
        <v>0</v>
      </c>
      <c r="E322" s="80">
        <f t="shared" si="17"/>
        <v>0</v>
      </c>
    </row>
    <row r="323" spans="1:5" ht="12.75">
      <c r="A323" s="78">
        <v>41166</v>
      </c>
      <c r="B323" s="81"/>
      <c r="C323" s="81"/>
      <c r="D323" s="79">
        <f t="shared" si="16"/>
        <v>0</v>
      </c>
      <c r="E323" s="80">
        <f t="shared" si="17"/>
        <v>0</v>
      </c>
    </row>
    <row r="324" spans="1:5" ht="12.75">
      <c r="A324" s="78">
        <v>41167</v>
      </c>
      <c r="B324" s="81"/>
      <c r="C324" s="81"/>
      <c r="D324" s="79">
        <f t="shared" si="16"/>
        <v>0</v>
      </c>
      <c r="E324" s="80">
        <f t="shared" si="17"/>
        <v>0</v>
      </c>
    </row>
    <row r="325" spans="1:5" ht="12.75">
      <c r="A325" s="78">
        <v>41168</v>
      </c>
      <c r="B325" s="81"/>
      <c r="C325" s="81"/>
      <c r="D325" s="79">
        <f t="shared" si="16"/>
        <v>0</v>
      </c>
      <c r="E325" s="80">
        <f t="shared" si="17"/>
        <v>0</v>
      </c>
    </row>
    <row r="326" spans="1:5" ht="12.75">
      <c r="A326" s="115">
        <v>41169</v>
      </c>
      <c r="B326" s="118"/>
      <c r="C326" s="118"/>
      <c r="D326" s="116">
        <f t="shared" si="16"/>
        <v>0</v>
      </c>
      <c r="E326" s="80">
        <f t="shared" si="17"/>
        <v>0</v>
      </c>
    </row>
    <row r="327" spans="1:5" ht="12.75">
      <c r="A327" s="115">
        <v>41170</v>
      </c>
      <c r="B327" s="118"/>
      <c r="C327" s="118"/>
      <c r="D327" s="116">
        <f t="shared" si="16"/>
        <v>0</v>
      </c>
      <c r="E327" s="80">
        <f t="shared" si="17"/>
        <v>0</v>
      </c>
    </row>
    <row r="328" spans="1:5" ht="12.75">
      <c r="A328" s="115">
        <v>41171</v>
      </c>
      <c r="B328" s="118"/>
      <c r="C328" s="118"/>
      <c r="D328" s="116">
        <f t="shared" si="16"/>
        <v>0</v>
      </c>
      <c r="E328" s="80">
        <f t="shared" si="17"/>
        <v>0</v>
      </c>
    </row>
    <row r="329" spans="1:5" ht="12.75">
      <c r="A329" s="115">
        <v>41172</v>
      </c>
      <c r="B329" s="118"/>
      <c r="C329" s="118"/>
      <c r="D329" s="116">
        <f t="shared" si="16"/>
        <v>0</v>
      </c>
      <c r="E329" s="80">
        <f t="shared" si="17"/>
        <v>0</v>
      </c>
    </row>
    <row r="330" spans="1:5" ht="12.75">
      <c r="A330" s="115">
        <v>41173</v>
      </c>
      <c r="B330" s="118"/>
      <c r="C330" s="118"/>
      <c r="D330" s="116">
        <f t="shared" si="16"/>
        <v>0</v>
      </c>
      <c r="E330" s="80">
        <f t="shared" si="17"/>
        <v>0</v>
      </c>
    </row>
    <row r="331" spans="1:5" ht="12.75">
      <c r="A331" s="115">
        <v>41174</v>
      </c>
      <c r="B331" s="118"/>
      <c r="C331" s="118"/>
      <c r="D331" s="116">
        <f t="shared" si="16"/>
        <v>0</v>
      </c>
      <c r="E331" s="80">
        <f t="shared" si="17"/>
        <v>0</v>
      </c>
    </row>
    <row r="332" spans="1:5" ht="12.75">
      <c r="A332" s="115">
        <v>41175</v>
      </c>
      <c r="B332" s="118"/>
      <c r="C332" s="118"/>
      <c r="D332" s="116">
        <f t="shared" si="16"/>
        <v>0</v>
      </c>
      <c r="E332" s="80">
        <f t="shared" si="17"/>
        <v>0</v>
      </c>
    </row>
    <row r="333" spans="1:5" ht="12.75">
      <c r="A333" s="78">
        <v>41176</v>
      </c>
      <c r="B333" s="81"/>
      <c r="C333" s="81"/>
      <c r="D333" s="79">
        <f t="shared" si="16"/>
        <v>0</v>
      </c>
      <c r="E333" s="80">
        <f t="shared" si="17"/>
        <v>0</v>
      </c>
    </row>
    <row r="334" spans="1:5" ht="12.75">
      <c r="A334" s="78">
        <v>41177</v>
      </c>
      <c r="B334" s="81"/>
      <c r="C334" s="81"/>
      <c r="D334" s="79">
        <f t="shared" si="16"/>
        <v>0</v>
      </c>
      <c r="E334" s="80">
        <f t="shared" si="17"/>
        <v>0</v>
      </c>
    </row>
    <row r="335" spans="1:5" ht="12.75">
      <c r="A335" s="78">
        <v>41178</v>
      </c>
      <c r="B335" s="81"/>
      <c r="C335" s="81"/>
      <c r="D335" s="79">
        <f t="shared" si="16"/>
        <v>0</v>
      </c>
      <c r="E335" s="80">
        <f t="shared" si="17"/>
        <v>0</v>
      </c>
    </row>
    <row r="336" spans="1:5" ht="12.75">
      <c r="A336" s="78">
        <v>41179</v>
      </c>
      <c r="B336" s="81"/>
      <c r="C336" s="81"/>
      <c r="D336" s="79">
        <f t="shared" si="16"/>
        <v>0</v>
      </c>
      <c r="E336" s="80">
        <f t="shared" si="17"/>
        <v>0</v>
      </c>
    </row>
    <row r="337" spans="1:5" ht="12.75">
      <c r="A337" s="78">
        <v>41180</v>
      </c>
      <c r="B337" s="81"/>
      <c r="C337" s="81"/>
      <c r="D337" s="79">
        <f t="shared" si="16"/>
        <v>0</v>
      </c>
      <c r="E337" s="80">
        <f t="shared" si="17"/>
        <v>0</v>
      </c>
    </row>
    <row r="338" spans="1:5" ht="12.75">
      <c r="A338" s="78">
        <v>41181</v>
      </c>
      <c r="B338" s="81"/>
      <c r="C338" s="81"/>
      <c r="D338" s="79">
        <f t="shared" si="16"/>
        <v>0</v>
      </c>
      <c r="E338" s="80">
        <f t="shared" si="17"/>
        <v>0</v>
      </c>
    </row>
    <row r="339" spans="1:5" ht="12.75">
      <c r="A339" s="78">
        <v>41182</v>
      </c>
      <c r="B339" s="81"/>
      <c r="C339" s="81"/>
      <c r="D339" s="79">
        <f t="shared" si="16"/>
        <v>0</v>
      </c>
      <c r="E339" s="80">
        <f t="shared" si="17"/>
        <v>0</v>
      </c>
    </row>
    <row r="340" spans="3:5" ht="13.5" thickBot="1">
      <c r="C340" t="s">
        <v>65</v>
      </c>
      <c r="D340" s="73">
        <f>SUM(D310:D339)</f>
        <v>0</v>
      </c>
      <c r="E340" s="74">
        <f>SUM(E310:E339)</f>
        <v>0</v>
      </c>
    </row>
    <row r="341" ht="13.5" thickBot="1"/>
    <row r="342" spans="1:5" ht="12.75">
      <c r="A342" s="378">
        <v>41183</v>
      </c>
      <c r="B342" s="379"/>
      <c r="C342" s="379"/>
      <c r="D342" s="379"/>
      <c r="E342" s="380"/>
    </row>
    <row r="343" spans="1:5" ht="13.5" thickBot="1">
      <c r="A343" s="381"/>
      <c r="B343" s="382"/>
      <c r="C343" s="382"/>
      <c r="D343" s="382"/>
      <c r="E343" s="383"/>
    </row>
    <row r="344" ht="13.5" thickBot="1"/>
    <row r="345" spans="1:5" ht="12.75">
      <c r="A345" s="75" t="s">
        <v>62</v>
      </c>
      <c r="B345" s="76" t="s">
        <v>66</v>
      </c>
      <c r="C345" s="76" t="s">
        <v>67</v>
      </c>
      <c r="D345" s="76" t="s">
        <v>63</v>
      </c>
      <c r="E345" s="77" t="s">
        <v>64</v>
      </c>
    </row>
    <row r="346" spans="1:5" ht="12.75">
      <c r="A346" s="119">
        <v>41183</v>
      </c>
      <c r="B346" s="120"/>
      <c r="C346" s="120"/>
      <c r="D346" s="120">
        <f>IF(C346-B346&lt;VALUE("00:00"),VALUE("24:00")-B346+C346,C346-B346)</f>
        <v>0</v>
      </c>
      <c r="E346" s="80">
        <f>(D346*12.7)+(D346*0.5*$H$3)</f>
        <v>0</v>
      </c>
    </row>
    <row r="347" spans="1:5" ht="12.75">
      <c r="A347" s="119">
        <v>41184</v>
      </c>
      <c r="B347" s="120"/>
      <c r="C347" s="120"/>
      <c r="D347" s="120">
        <f aca="true" t="shared" si="18" ref="D347:D376">IF(C347-B347&lt;VALUE("00:00"),VALUE("24:00")-B347+C347,C347-B347)</f>
        <v>0</v>
      </c>
      <c r="E347" s="80">
        <f aca="true" t="shared" si="19" ref="E347:E376">(D347*12.7)+(D347*0.5*$H$3)</f>
        <v>0</v>
      </c>
    </row>
    <row r="348" spans="1:5" ht="12.75">
      <c r="A348" s="119">
        <v>41185</v>
      </c>
      <c r="B348" s="120"/>
      <c r="C348" s="120"/>
      <c r="D348" s="120">
        <f t="shared" si="18"/>
        <v>0</v>
      </c>
      <c r="E348" s="80">
        <f t="shared" si="19"/>
        <v>0</v>
      </c>
    </row>
    <row r="349" spans="1:5" ht="12.75">
      <c r="A349" s="119">
        <v>41186</v>
      </c>
      <c r="B349" s="120"/>
      <c r="C349" s="120"/>
      <c r="D349" s="120">
        <f t="shared" si="18"/>
        <v>0</v>
      </c>
      <c r="E349" s="80">
        <f t="shared" si="19"/>
        <v>0</v>
      </c>
    </row>
    <row r="350" spans="1:5" ht="12.75">
      <c r="A350" s="119">
        <v>41187</v>
      </c>
      <c r="B350" s="120"/>
      <c r="C350" s="120"/>
      <c r="D350" s="120">
        <f t="shared" si="18"/>
        <v>0</v>
      </c>
      <c r="E350" s="80">
        <f t="shared" si="19"/>
        <v>0</v>
      </c>
    </row>
    <row r="351" spans="1:5" ht="12.75">
      <c r="A351" s="119">
        <v>41188</v>
      </c>
      <c r="B351" s="120"/>
      <c r="C351" s="120"/>
      <c r="D351" s="120">
        <f t="shared" si="18"/>
        <v>0</v>
      </c>
      <c r="E351" s="80">
        <f t="shared" si="19"/>
        <v>0</v>
      </c>
    </row>
    <row r="352" spans="1:5" ht="12.75">
      <c r="A352" s="119">
        <v>41189</v>
      </c>
      <c r="B352" s="120"/>
      <c r="C352" s="120"/>
      <c r="D352" s="120">
        <f t="shared" si="18"/>
        <v>0</v>
      </c>
      <c r="E352" s="80">
        <f t="shared" si="19"/>
        <v>0</v>
      </c>
    </row>
    <row r="353" spans="1:5" ht="12.75">
      <c r="A353" s="78">
        <v>41190</v>
      </c>
      <c r="B353" s="79"/>
      <c r="C353" s="79"/>
      <c r="D353" s="79">
        <f t="shared" si="18"/>
        <v>0</v>
      </c>
      <c r="E353" s="80">
        <f t="shared" si="19"/>
        <v>0</v>
      </c>
    </row>
    <row r="354" spans="1:5" ht="12.75">
      <c r="A354" s="78">
        <v>41191</v>
      </c>
      <c r="B354" s="79"/>
      <c r="C354" s="79"/>
      <c r="D354" s="79">
        <f t="shared" si="18"/>
        <v>0</v>
      </c>
      <c r="E354" s="80">
        <f t="shared" si="19"/>
        <v>0</v>
      </c>
    </row>
    <row r="355" spans="1:5" ht="12.75">
      <c r="A355" s="78">
        <v>41192</v>
      </c>
      <c r="B355" s="79"/>
      <c r="C355" s="79"/>
      <c r="D355" s="79">
        <f t="shared" si="18"/>
        <v>0</v>
      </c>
      <c r="E355" s="80">
        <f t="shared" si="19"/>
        <v>0</v>
      </c>
    </row>
    <row r="356" spans="1:5" ht="12.75">
      <c r="A356" s="78">
        <v>41193</v>
      </c>
      <c r="B356" s="79"/>
      <c r="C356" s="79"/>
      <c r="D356" s="79">
        <f t="shared" si="18"/>
        <v>0</v>
      </c>
      <c r="E356" s="80">
        <f t="shared" si="19"/>
        <v>0</v>
      </c>
    </row>
    <row r="357" spans="1:5" ht="12.75">
      <c r="A357" s="78">
        <v>41194</v>
      </c>
      <c r="B357" s="79"/>
      <c r="C357" s="79"/>
      <c r="D357" s="79">
        <f t="shared" si="18"/>
        <v>0</v>
      </c>
      <c r="E357" s="80">
        <f t="shared" si="19"/>
        <v>0</v>
      </c>
    </row>
    <row r="358" spans="1:5" ht="12.75">
      <c r="A358" s="78">
        <v>41195</v>
      </c>
      <c r="B358" s="79"/>
      <c r="C358" s="79"/>
      <c r="D358" s="79">
        <f t="shared" si="18"/>
        <v>0</v>
      </c>
      <c r="E358" s="80">
        <f t="shared" si="19"/>
        <v>0</v>
      </c>
    </row>
    <row r="359" spans="1:5" ht="12.75">
      <c r="A359" s="78">
        <v>41196</v>
      </c>
      <c r="B359" s="79"/>
      <c r="C359" s="79"/>
      <c r="D359" s="79">
        <f t="shared" si="18"/>
        <v>0</v>
      </c>
      <c r="E359" s="80">
        <f t="shared" si="19"/>
        <v>0</v>
      </c>
    </row>
    <row r="360" spans="1:5" ht="12.75">
      <c r="A360" s="119">
        <v>41197</v>
      </c>
      <c r="B360" s="120"/>
      <c r="C360" s="120"/>
      <c r="D360" s="120">
        <f t="shared" si="18"/>
        <v>0</v>
      </c>
      <c r="E360" s="80">
        <f t="shared" si="19"/>
        <v>0</v>
      </c>
    </row>
    <row r="361" spans="1:5" ht="12.75">
      <c r="A361" s="119">
        <v>41198</v>
      </c>
      <c r="B361" s="120"/>
      <c r="C361" s="120"/>
      <c r="D361" s="120">
        <f t="shared" si="18"/>
        <v>0</v>
      </c>
      <c r="E361" s="80">
        <f t="shared" si="19"/>
        <v>0</v>
      </c>
    </row>
    <row r="362" spans="1:5" ht="12.75">
      <c r="A362" s="119">
        <v>41199</v>
      </c>
      <c r="B362" s="120"/>
      <c r="C362" s="120"/>
      <c r="D362" s="120">
        <f t="shared" si="18"/>
        <v>0</v>
      </c>
      <c r="E362" s="80">
        <f t="shared" si="19"/>
        <v>0</v>
      </c>
    </row>
    <row r="363" spans="1:5" ht="12.75">
      <c r="A363" s="119">
        <v>41200</v>
      </c>
      <c r="B363" s="120"/>
      <c r="C363" s="120"/>
      <c r="D363" s="120">
        <f t="shared" si="18"/>
        <v>0</v>
      </c>
      <c r="E363" s="80">
        <f t="shared" si="19"/>
        <v>0</v>
      </c>
    </row>
    <row r="364" spans="1:5" ht="12.75">
      <c r="A364" s="119">
        <v>41201</v>
      </c>
      <c r="B364" s="120"/>
      <c r="C364" s="120"/>
      <c r="D364" s="120">
        <f t="shared" si="18"/>
        <v>0</v>
      </c>
      <c r="E364" s="80">
        <f t="shared" si="19"/>
        <v>0</v>
      </c>
    </row>
    <row r="365" spans="1:5" ht="12.75">
      <c r="A365" s="119">
        <v>41202</v>
      </c>
      <c r="B365" s="120"/>
      <c r="C365" s="120"/>
      <c r="D365" s="120">
        <f t="shared" si="18"/>
        <v>0</v>
      </c>
      <c r="E365" s="80">
        <f t="shared" si="19"/>
        <v>0</v>
      </c>
    </row>
    <row r="366" spans="1:5" ht="12.75">
      <c r="A366" s="119">
        <v>41203</v>
      </c>
      <c r="B366" s="120"/>
      <c r="C366" s="120"/>
      <c r="D366" s="120">
        <f t="shared" si="18"/>
        <v>0</v>
      </c>
      <c r="E366" s="80">
        <f t="shared" si="19"/>
        <v>0</v>
      </c>
    </row>
    <row r="367" spans="1:5" ht="12.75">
      <c r="A367" s="78">
        <v>41204</v>
      </c>
      <c r="B367" s="79"/>
      <c r="C367" s="79"/>
      <c r="D367" s="79">
        <f t="shared" si="18"/>
        <v>0</v>
      </c>
      <c r="E367" s="80">
        <f t="shared" si="19"/>
        <v>0</v>
      </c>
    </row>
    <row r="368" spans="1:5" ht="12.75">
      <c r="A368" s="78">
        <v>41205</v>
      </c>
      <c r="B368" s="79"/>
      <c r="C368" s="79"/>
      <c r="D368" s="79">
        <f t="shared" si="18"/>
        <v>0</v>
      </c>
      <c r="E368" s="80">
        <f t="shared" si="19"/>
        <v>0</v>
      </c>
    </row>
    <row r="369" spans="1:5" ht="12.75">
      <c r="A369" s="78">
        <v>41206</v>
      </c>
      <c r="B369" s="79"/>
      <c r="C369" s="79"/>
      <c r="D369" s="79">
        <f t="shared" si="18"/>
        <v>0</v>
      </c>
      <c r="E369" s="80">
        <f t="shared" si="19"/>
        <v>0</v>
      </c>
    </row>
    <row r="370" spans="1:5" ht="12.75">
      <c r="A370" s="78">
        <v>41207</v>
      </c>
      <c r="B370" s="79"/>
      <c r="C370" s="79"/>
      <c r="D370" s="79">
        <f t="shared" si="18"/>
        <v>0</v>
      </c>
      <c r="E370" s="80">
        <f t="shared" si="19"/>
        <v>0</v>
      </c>
    </row>
    <row r="371" spans="1:5" ht="12.75">
      <c r="A371" s="78">
        <v>41208</v>
      </c>
      <c r="B371" s="79"/>
      <c r="C371" s="79"/>
      <c r="D371" s="79">
        <f t="shared" si="18"/>
        <v>0</v>
      </c>
      <c r="E371" s="80">
        <f t="shared" si="19"/>
        <v>0</v>
      </c>
    </row>
    <row r="372" spans="1:5" ht="12.75">
      <c r="A372" s="78">
        <v>41209</v>
      </c>
      <c r="B372" s="79"/>
      <c r="C372" s="79"/>
      <c r="D372" s="79">
        <f t="shared" si="18"/>
        <v>0</v>
      </c>
      <c r="E372" s="80">
        <f t="shared" si="19"/>
        <v>0</v>
      </c>
    </row>
    <row r="373" spans="1:5" ht="12.75">
      <c r="A373" s="78">
        <v>41210</v>
      </c>
      <c r="B373" s="79"/>
      <c r="C373" s="79"/>
      <c r="D373" s="79">
        <f t="shared" si="18"/>
        <v>0</v>
      </c>
      <c r="E373" s="80">
        <f t="shared" si="19"/>
        <v>0</v>
      </c>
    </row>
    <row r="374" spans="1:5" ht="12.75">
      <c r="A374" s="119">
        <v>41211</v>
      </c>
      <c r="B374" s="120"/>
      <c r="C374" s="120"/>
      <c r="D374" s="120">
        <f t="shared" si="18"/>
        <v>0</v>
      </c>
      <c r="E374" s="80">
        <f t="shared" si="19"/>
        <v>0</v>
      </c>
    </row>
    <row r="375" spans="1:5" ht="12.75">
      <c r="A375" s="119">
        <v>41212</v>
      </c>
      <c r="B375" s="120"/>
      <c r="C375" s="120"/>
      <c r="D375" s="120">
        <f t="shared" si="18"/>
        <v>0</v>
      </c>
      <c r="E375" s="80">
        <f t="shared" si="19"/>
        <v>0</v>
      </c>
    </row>
    <row r="376" spans="1:5" ht="12.75">
      <c r="A376" s="119">
        <v>41213</v>
      </c>
      <c r="B376" s="120"/>
      <c r="C376" s="120"/>
      <c r="D376" s="120">
        <f t="shared" si="18"/>
        <v>0</v>
      </c>
      <c r="E376" s="80">
        <f t="shared" si="19"/>
        <v>0</v>
      </c>
    </row>
    <row r="377" spans="3:5" ht="13.5" thickBot="1">
      <c r="C377" t="s">
        <v>65</v>
      </c>
      <c r="D377" s="73">
        <f>SUM(D346:D376)</f>
        <v>0</v>
      </c>
      <c r="E377" s="74">
        <f>SUM(E346:E376)</f>
        <v>0</v>
      </c>
    </row>
    <row r="378" ht="13.5" thickBot="1"/>
    <row r="379" spans="1:5" ht="12.75">
      <c r="A379" s="390">
        <v>41214</v>
      </c>
      <c r="B379" s="391"/>
      <c r="C379" s="391"/>
      <c r="D379" s="391"/>
      <c r="E379" s="392"/>
    </row>
    <row r="380" spans="1:5" ht="13.5" thickBot="1">
      <c r="A380" s="393"/>
      <c r="B380" s="394"/>
      <c r="C380" s="394"/>
      <c r="D380" s="394"/>
      <c r="E380" s="395"/>
    </row>
    <row r="381" ht="13.5" thickBot="1"/>
    <row r="382" spans="1:5" ht="12.75">
      <c r="A382" s="75" t="s">
        <v>62</v>
      </c>
      <c r="B382" s="76" t="s">
        <v>66</v>
      </c>
      <c r="C382" s="76" t="s">
        <v>67</v>
      </c>
      <c r="D382" s="76" t="s">
        <v>63</v>
      </c>
      <c r="E382" s="77" t="s">
        <v>64</v>
      </c>
    </row>
    <row r="383" spans="1:5" ht="12.75">
      <c r="A383" s="78">
        <v>41214</v>
      </c>
      <c r="B383" s="79"/>
      <c r="C383" s="79"/>
      <c r="D383" s="79">
        <f>IF(C383-B383&lt;VALUE("00:00"),VALUE("24:00")-B383+C383,C383-B383)</f>
        <v>0</v>
      </c>
      <c r="E383" s="80">
        <f>(D383*12.7)+(D383*0.5*$H$3)</f>
        <v>0</v>
      </c>
    </row>
    <row r="384" spans="1:5" ht="12.75">
      <c r="A384" s="78">
        <v>41215</v>
      </c>
      <c r="B384" s="79"/>
      <c r="C384" s="79"/>
      <c r="D384" s="79">
        <f aca="true" t="shared" si="20" ref="D384:D412">IF(C384-B384&lt;VALUE("00:00"),VALUE("24:00")-B384+C384,C384-B384)</f>
        <v>0</v>
      </c>
      <c r="E384" s="80">
        <f aca="true" t="shared" si="21" ref="E384:E412">(D384*12.7)+(D384*0.5*$H$3)</f>
        <v>0</v>
      </c>
    </row>
    <row r="385" spans="1:5" ht="12.75">
      <c r="A385" s="78">
        <v>41216</v>
      </c>
      <c r="B385" s="79"/>
      <c r="C385" s="79"/>
      <c r="D385" s="79">
        <f t="shared" si="20"/>
        <v>0</v>
      </c>
      <c r="E385" s="80">
        <f t="shared" si="21"/>
        <v>0</v>
      </c>
    </row>
    <row r="386" spans="1:5" ht="12.75">
      <c r="A386" s="78">
        <v>41217</v>
      </c>
      <c r="B386" s="79"/>
      <c r="C386" s="79"/>
      <c r="D386" s="79">
        <f t="shared" si="20"/>
        <v>0</v>
      </c>
      <c r="E386" s="80">
        <f t="shared" si="21"/>
        <v>0</v>
      </c>
    </row>
    <row r="387" spans="1:5" ht="12.75">
      <c r="A387" s="123">
        <v>41218</v>
      </c>
      <c r="B387" s="124"/>
      <c r="C387" s="124"/>
      <c r="D387" s="124">
        <f t="shared" si="20"/>
        <v>0</v>
      </c>
      <c r="E387" s="80">
        <f t="shared" si="21"/>
        <v>0</v>
      </c>
    </row>
    <row r="388" spans="1:5" ht="12.75">
      <c r="A388" s="123">
        <v>41219</v>
      </c>
      <c r="B388" s="125"/>
      <c r="C388" s="125"/>
      <c r="D388" s="124">
        <f t="shared" si="20"/>
        <v>0</v>
      </c>
      <c r="E388" s="80">
        <f t="shared" si="21"/>
        <v>0</v>
      </c>
    </row>
    <row r="389" spans="1:5" ht="12.75">
      <c r="A389" s="123">
        <v>41220</v>
      </c>
      <c r="B389" s="125"/>
      <c r="C389" s="125"/>
      <c r="D389" s="124">
        <f t="shared" si="20"/>
        <v>0</v>
      </c>
      <c r="E389" s="80">
        <f t="shared" si="21"/>
        <v>0</v>
      </c>
    </row>
    <row r="390" spans="1:5" ht="12.75">
      <c r="A390" s="123">
        <v>41221</v>
      </c>
      <c r="B390" s="125"/>
      <c r="C390" s="125"/>
      <c r="D390" s="124">
        <f t="shared" si="20"/>
        <v>0</v>
      </c>
      <c r="E390" s="80">
        <f t="shared" si="21"/>
        <v>0</v>
      </c>
    </row>
    <row r="391" spans="1:5" ht="12.75">
      <c r="A391" s="123">
        <v>41222</v>
      </c>
      <c r="B391" s="125"/>
      <c r="C391" s="125"/>
      <c r="D391" s="124">
        <f t="shared" si="20"/>
        <v>0</v>
      </c>
      <c r="E391" s="80">
        <f t="shared" si="21"/>
        <v>0</v>
      </c>
    </row>
    <row r="392" spans="1:5" ht="12.75">
      <c r="A392" s="123">
        <v>41223</v>
      </c>
      <c r="B392" s="125"/>
      <c r="C392" s="125"/>
      <c r="D392" s="124">
        <f t="shared" si="20"/>
        <v>0</v>
      </c>
      <c r="E392" s="80">
        <f t="shared" si="21"/>
        <v>0</v>
      </c>
    </row>
    <row r="393" spans="1:5" ht="12.75">
      <c r="A393" s="123">
        <v>41224</v>
      </c>
      <c r="B393" s="125"/>
      <c r="C393" s="125"/>
      <c r="D393" s="124">
        <f t="shared" si="20"/>
        <v>0</v>
      </c>
      <c r="E393" s="80">
        <f t="shared" si="21"/>
        <v>0</v>
      </c>
    </row>
    <row r="394" spans="1:5" ht="12.75">
      <c r="A394" s="78">
        <v>41225</v>
      </c>
      <c r="B394" s="81"/>
      <c r="C394" s="81"/>
      <c r="D394" s="79">
        <f t="shared" si="20"/>
        <v>0</v>
      </c>
      <c r="E394" s="80">
        <f t="shared" si="21"/>
        <v>0</v>
      </c>
    </row>
    <row r="395" spans="1:5" ht="12.75">
      <c r="A395" s="78">
        <v>41226</v>
      </c>
      <c r="B395" s="81"/>
      <c r="C395" s="81"/>
      <c r="D395" s="79">
        <f t="shared" si="20"/>
        <v>0</v>
      </c>
      <c r="E395" s="80">
        <f t="shared" si="21"/>
        <v>0</v>
      </c>
    </row>
    <row r="396" spans="1:5" ht="12.75">
      <c r="A396" s="78">
        <v>41227</v>
      </c>
      <c r="B396" s="81"/>
      <c r="C396" s="81"/>
      <c r="D396" s="79">
        <f t="shared" si="20"/>
        <v>0</v>
      </c>
      <c r="E396" s="80">
        <f t="shared" si="21"/>
        <v>0</v>
      </c>
    </row>
    <row r="397" spans="1:5" ht="12.75">
      <c r="A397" s="78">
        <v>41228</v>
      </c>
      <c r="B397" s="81"/>
      <c r="C397" s="81"/>
      <c r="D397" s="79">
        <f t="shared" si="20"/>
        <v>0</v>
      </c>
      <c r="E397" s="80">
        <f t="shared" si="21"/>
        <v>0</v>
      </c>
    </row>
    <row r="398" spans="1:5" ht="12.75">
      <c r="A398" s="78">
        <v>41229</v>
      </c>
      <c r="B398" s="81"/>
      <c r="C398" s="81"/>
      <c r="D398" s="79">
        <f t="shared" si="20"/>
        <v>0</v>
      </c>
      <c r="E398" s="80">
        <f t="shared" si="21"/>
        <v>0</v>
      </c>
    </row>
    <row r="399" spans="1:5" ht="12.75">
      <c r="A399" s="78">
        <v>41230</v>
      </c>
      <c r="B399" s="81"/>
      <c r="C399" s="81"/>
      <c r="D399" s="79">
        <f t="shared" si="20"/>
        <v>0</v>
      </c>
      <c r="E399" s="80">
        <f t="shared" si="21"/>
        <v>0</v>
      </c>
    </row>
    <row r="400" spans="1:5" ht="12.75">
      <c r="A400" s="78">
        <v>41231</v>
      </c>
      <c r="B400" s="81"/>
      <c r="C400" s="81"/>
      <c r="D400" s="79">
        <f t="shared" si="20"/>
        <v>0</v>
      </c>
      <c r="E400" s="80">
        <f t="shared" si="21"/>
        <v>0</v>
      </c>
    </row>
    <row r="401" spans="1:5" ht="12.75">
      <c r="A401" s="123">
        <v>41232</v>
      </c>
      <c r="B401" s="125"/>
      <c r="C401" s="125"/>
      <c r="D401" s="124">
        <f t="shared" si="20"/>
        <v>0</v>
      </c>
      <c r="E401" s="80">
        <f t="shared" si="21"/>
        <v>0</v>
      </c>
    </row>
    <row r="402" spans="1:5" ht="12.75">
      <c r="A402" s="123">
        <v>41233</v>
      </c>
      <c r="B402" s="125"/>
      <c r="C402" s="125"/>
      <c r="D402" s="124">
        <f t="shared" si="20"/>
        <v>0</v>
      </c>
      <c r="E402" s="80">
        <f t="shared" si="21"/>
        <v>0</v>
      </c>
    </row>
    <row r="403" spans="1:5" ht="12.75">
      <c r="A403" s="123">
        <v>41234</v>
      </c>
      <c r="B403" s="125"/>
      <c r="C403" s="125"/>
      <c r="D403" s="124">
        <f t="shared" si="20"/>
        <v>0</v>
      </c>
      <c r="E403" s="80">
        <f t="shared" si="21"/>
        <v>0</v>
      </c>
    </row>
    <row r="404" spans="1:5" ht="12.75">
      <c r="A404" s="123">
        <v>41235</v>
      </c>
      <c r="B404" s="125"/>
      <c r="C404" s="125"/>
      <c r="D404" s="124">
        <f t="shared" si="20"/>
        <v>0</v>
      </c>
      <c r="E404" s="80">
        <f t="shared" si="21"/>
        <v>0</v>
      </c>
    </row>
    <row r="405" spans="1:5" ht="12.75">
      <c r="A405" s="123">
        <v>41236</v>
      </c>
      <c r="B405" s="125"/>
      <c r="C405" s="125"/>
      <c r="D405" s="124">
        <f t="shared" si="20"/>
        <v>0</v>
      </c>
      <c r="E405" s="80">
        <f t="shared" si="21"/>
        <v>0</v>
      </c>
    </row>
    <row r="406" spans="1:5" ht="12.75">
      <c r="A406" s="123">
        <v>41237</v>
      </c>
      <c r="B406" s="125"/>
      <c r="C406" s="125"/>
      <c r="D406" s="124">
        <f t="shared" si="20"/>
        <v>0</v>
      </c>
      <c r="E406" s="80">
        <f t="shared" si="21"/>
        <v>0</v>
      </c>
    </row>
    <row r="407" spans="1:5" ht="12.75">
      <c r="A407" s="123">
        <v>41238</v>
      </c>
      <c r="B407" s="125"/>
      <c r="C407" s="125"/>
      <c r="D407" s="124">
        <f t="shared" si="20"/>
        <v>0</v>
      </c>
      <c r="E407" s="80">
        <f t="shared" si="21"/>
        <v>0</v>
      </c>
    </row>
    <row r="408" spans="1:5" ht="12.75">
      <c r="A408" s="78">
        <v>41239</v>
      </c>
      <c r="B408" s="81"/>
      <c r="C408" s="81"/>
      <c r="D408" s="79">
        <f t="shared" si="20"/>
        <v>0</v>
      </c>
      <c r="E408" s="80">
        <f t="shared" si="21"/>
        <v>0</v>
      </c>
    </row>
    <row r="409" spans="1:5" ht="12.75">
      <c r="A409" s="78">
        <v>41240</v>
      </c>
      <c r="B409" s="81"/>
      <c r="C409" s="81"/>
      <c r="D409" s="79">
        <f t="shared" si="20"/>
        <v>0</v>
      </c>
      <c r="E409" s="80">
        <f t="shared" si="21"/>
        <v>0</v>
      </c>
    </row>
    <row r="410" spans="1:5" ht="12.75">
      <c r="A410" s="78">
        <v>41241</v>
      </c>
      <c r="B410" s="81"/>
      <c r="C410" s="81"/>
      <c r="D410" s="79">
        <f t="shared" si="20"/>
        <v>0</v>
      </c>
      <c r="E410" s="80">
        <f t="shared" si="21"/>
        <v>0</v>
      </c>
    </row>
    <row r="411" spans="1:5" ht="12.75">
      <c r="A411" s="78">
        <v>41242</v>
      </c>
      <c r="B411" s="81"/>
      <c r="C411" s="81"/>
      <c r="D411" s="79">
        <f t="shared" si="20"/>
        <v>0</v>
      </c>
      <c r="E411" s="80">
        <f t="shared" si="21"/>
        <v>0</v>
      </c>
    </row>
    <row r="412" spans="1:5" ht="12.75">
      <c r="A412" s="78">
        <v>41243</v>
      </c>
      <c r="B412" s="81"/>
      <c r="C412" s="81"/>
      <c r="D412" s="79">
        <f t="shared" si="20"/>
        <v>0</v>
      </c>
      <c r="E412" s="80">
        <f t="shared" si="21"/>
        <v>0</v>
      </c>
    </row>
    <row r="413" spans="3:5" ht="13.5" thickBot="1">
      <c r="C413" t="s">
        <v>65</v>
      </c>
      <c r="D413" s="73">
        <f>SUM(D383:D412)</f>
        <v>0</v>
      </c>
      <c r="E413" s="74">
        <f>SUM(E383:E412)</f>
        <v>0</v>
      </c>
    </row>
    <row r="415" ht="13.5" thickBot="1"/>
    <row r="416" spans="1:5" ht="12.75">
      <c r="A416" s="396">
        <v>41244</v>
      </c>
      <c r="B416" s="397"/>
      <c r="C416" s="397"/>
      <c r="D416" s="397"/>
      <c r="E416" s="398"/>
    </row>
    <row r="417" spans="1:5" ht="13.5" thickBot="1">
      <c r="A417" s="399"/>
      <c r="B417" s="400"/>
      <c r="C417" s="400"/>
      <c r="D417" s="400"/>
      <c r="E417" s="401"/>
    </row>
    <row r="418" ht="13.5" thickBot="1"/>
    <row r="419" spans="1:5" ht="12.75">
      <c r="A419" s="75" t="s">
        <v>62</v>
      </c>
      <c r="B419" s="76" t="s">
        <v>66</v>
      </c>
      <c r="C419" s="76" t="s">
        <v>67</v>
      </c>
      <c r="D419" s="76" t="s">
        <v>63</v>
      </c>
      <c r="E419" s="77" t="s">
        <v>64</v>
      </c>
    </row>
    <row r="420" spans="1:5" ht="12.75">
      <c r="A420" s="78">
        <v>41244</v>
      </c>
      <c r="B420" s="79"/>
      <c r="C420" s="79"/>
      <c r="D420" s="79">
        <f>IF(C420-B420&lt;VALUE("00:00"),VALUE("24:00")-B420+C420,C420-B420)</f>
        <v>0</v>
      </c>
      <c r="E420" s="80">
        <f>(D420*12.7)+(D420*0.5*$H$3)</f>
        <v>0</v>
      </c>
    </row>
    <row r="421" spans="1:5" ht="12.75">
      <c r="A421" s="78">
        <v>41245</v>
      </c>
      <c r="B421" s="79"/>
      <c r="C421" s="79"/>
      <c r="D421" s="79">
        <f aca="true" t="shared" si="22" ref="D421:D450">IF(C421-B421&lt;VALUE("00:00"),VALUE("24:00")-B421+C421,C421-B421)</f>
        <v>0</v>
      </c>
      <c r="E421" s="80">
        <f aca="true" t="shared" si="23" ref="E421:E450">(D421*12.7)+(D421*0.5*$H$3)</f>
        <v>0</v>
      </c>
    </row>
    <row r="422" spans="1:5" ht="12.75">
      <c r="A422" s="126">
        <v>41246</v>
      </c>
      <c r="B422" s="127"/>
      <c r="C422" s="127"/>
      <c r="D422" s="127">
        <f t="shared" si="22"/>
        <v>0</v>
      </c>
      <c r="E422" s="80">
        <f t="shared" si="23"/>
        <v>0</v>
      </c>
    </row>
    <row r="423" spans="1:5" ht="12.75">
      <c r="A423" s="126">
        <v>41247</v>
      </c>
      <c r="B423" s="127"/>
      <c r="C423" s="127"/>
      <c r="D423" s="127">
        <f t="shared" si="22"/>
        <v>0</v>
      </c>
      <c r="E423" s="80">
        <f t="shared" si="23"/>
        <v>0</v>
      </c>
    </row>
    <row r="424" spans="1:5" ht="12.75">
      <c r="A424" s="126">
        <v>41248</v>
      </c>
      <c r="B424" s="127"/>
      <c r="C424" s="127"/>
      <c r="D424" s="127">
        <f t="shared" si="22"/>
        <v>0</v>
      </c>
      <c r="E424" s="80">
        <f t="shared" si="23"/>
        <v>0</v>
      </c>
    </row>
    <row r="425" spans="1:5" ht="12.75">
      <c r="A425" s="126">
        <v>41249</v>
      </c>
      <c r="B425" s="127"/>
      <c r="C425" s="127"/>
      <c r="D425" s="127">
        <f t="shared" si="22"/>
        <v>0</v>
      </c>
      <c r="E425" s="80">
        <f t="shared" si="23"/>
        <v>0</v>
      </c>
    </row>
    <row r="426" spans="1:5" ht="12.75">
      <c r="A426" s="126">
        <v>41250</v>
      </c>
      <c r="B426" s="127"/>
      <c r="C426" s="127"/>
      <c r="D426" s="127">
        <f t="shared" si="22"/>
        <v>0</v>
      </c>
      <c r="E426" s="80">
        <f t="shared" si="23"/>
        <v>0</v>
      </c>
    </row>
    <row r="427" spans="1:5" ht="12.75">
      <c r="A427" s="126">
        <v>41251</v>
      </c>
      <c r="B427" s="127"/>
      <c r="C427" s="127"/>
      <c r="D427" s="127">
        <f t="shared" si="22"/>
        <v>0</v>
      </c>
      <c r="E427" s="80">
        <f t="shared" si="23"/>
        <v>0</v>
      </c>
    </row>
    <row r="428" spans="1:5" ht="12.75">
      <c r="A428" s="126">
        <v>41252</v>
      </c>
      <c r="B428" s="127"/>
      <c r="C428" s="127"/>
      <c r="D428" s="127">
        <f t="shared" si="22"/>
        <v>0</v>
      </c>
      <c r="E428" s="80">
        <f t="shared" si="23"/>
        <v>0</v>
      </c>
    </row>
    <row r="429" spans="1:5" ht="12.75">
      <c r="A429" s="78">
        <v>41253</v>
      </c>
      <c r="B429" s="79"/>
      <c r="C429" s="79"/>
      <c r="D429" s="79">
        <f t="shared" si="22"/>
        <v>0</v>
      </c>
      <c r="E429" s="80">
        <f t="shared" si="23"/>
        <v>0</v>
      </c>
    </row>
    <row r="430" spans="1:5" ht="12.75">
      <c r="A430" s="78">
        <v>41254</v>
      </c>
      <c r="B430" s="79"/>
      <c r="C430" s="79"/>
      <c r="D430" s="79">
        <f t="shared" si="22"/>
        <v>0</v>
      </c>
      <c r="E430" s="80">
        <f t="shared" si="23"/>
        <v>0</v>
      </c>
    </row>
    <row r="431" spans="1:5" ht="12.75">
      <c r="A431" s="78">
        <v>41255</v>
      </c>
      <c r="B431" s="79"/>
      <c r="C431" s="79"/>
      <c r="D431" s="79">
        <f t="shared" si="22"/>
        <v>0</v>
      </c>
      <c r="E431" s="80">
        <f t="shared" si="23"/>
        <v>0</v>
      </c>
    </row>
    <row r="432" spans="1:5" ht="12.75">
      <c r="A432" s="78">
        <v>41256</v>
      </c>
      <c r="B432" s="79"/>
      <c r="C432" s="79"/>
      <c r="D432" s="79">
        <f t="shared" si="22"/>
        <v>0</v>
      </c>
      <c r="E432" s="80">
        <f t="shared" si="23"/>
        <v>0</v>
      </c>
    </row>
    <row r="433" spans="1:5" ht="12.75">
      <c r="A433" s="78">
        <v>41257</v>
      </c>
      <c r="B433" s="79"/>
      <c r="C433" s="79"/>
      <c r="D433" s="79">
        <f t="shared" si="22"/>
        <v>0</v>
      </c>
      <c r="E433" s="80">
        <f t="shared" si="23"/>
        <v>0</v>
      </c>
    </row>
    <row r="434" spans="1:5" ht="12.75">
      <c r="A434" s="78">
        <v>41258</v>
      </c>
      <c r="B434" s="79"/>
      <c r="C434" s="79"/>
      <c r="D434" s="79">
        <f t="shared" si="22"/>
        <v>0</v>
      </c>
      <c r="E434" s="80">
        <f t="shared" si="23"/>
        <v>0</v>
      </c>
    </row>
    <row r="435" spans="1:5" ht="12.75">
      <c r="A435" s="78">
        <v>41259</v>
      </c>
      <c r="B435" s="79"/>
      <c r="C435" s="79"/>
      <c r="D435" s="79">
        <f t="shared" si="22"/>
        <v>0</v>
      </c>
      <c r="E435" s="80">
        <f t="shared" si="23"/>
        <v>0</v>
      </c>
    </row>
    <row r="436" spans="1:5" ht="12.75">
      <c r="A436" s="126">
        <v>41260</v>
      </c>
      <c r="B436" s="127"/>
      <c r="C436" s="127"/>
      <c r="D436" s="127">
        <f t="shared" si="22"/>
        <v>0</v>
      </c>
      <c r="E436" s="80">
        <f t="shared" si="23"/>
        <v>0</v>
      </c>
    </row>
    <row r="437" spans="1:5" ht="12.75">
      <c r="A437" s="126">
        <v>41261</v>
      </c>
      <c r="B437" s="127"/>
      <c r="C437" s="127"/>
      <c r="D437" s="127">
        <f t="shared" si="22"/>
        <v>0</v>
      </c>
      <c r="E437" s="80">
        <f t="shared" si="23"/>
        <v>0</v>
      </c>
    </row>
    <row r="438" spans="1:5" ht="12.75">
      <c r="A438" s="126">
        <v>41262</v>
      </c>
      <c r="B438" s="127"/>
      <c r="C438" s="127"/>
      <c r="D438" s="127">
        <f t="shared" si="22"/>
        <v>0</v>
      </c>
      <c r="E438" s="80">
        <f t="shared" si="23"/>
        <v>0</v>
      </c>
    </row>
    <row r="439" spans="1:5" ht="12.75">
      <c r="A439" s="126">
        <v>41263</v>
      </c>
      <c r="B439" s="127"/>
      <c r="C439" s="127"/>
      <c r="D439" s="127">
        <f t="shared" si="22"/>
        <v>0</v>
      </c>
      <c r="E439" s="80">
        <f t="shared" si="23"/>
        <v>0</v>
      </c>
    </row>
    <row r="440" spans="1:5" ht="12.75">
      <c r="A440" s="126">
        <v>41264</v>
      </c>
      <c r="B440" s="127"/>
      <c r="C440" s="127"/>
      <c r="D440" s="127">
        <f t="shared" si="22"/>
        <v>0</v>
      </c>
      <c r="E440" s="80">
        <f t="shared" si="23"/>
        <v>0</v>
      </c>
    </row>
    <row r="441" spans="1:5" ht="12.75">
      <c r="A441" s="126">
        <v>41265</v>
      </c>
      <c r="B441" s="127"/>
      <c r="C441" s="127"/>
      <c r="D441" s="127">
        <f t="shared" si="22"/>
        <v>0</v>
      </c>
      <c r="E441" s="80">
        <f t="shared" si="23"/>
        <v>0</v>
      </c>
    </row>
    <row r="442" spans="1:5" ht="12.75">
      <c r="A442" s="126">
        <v>41266</v>
      </c>
      <c r="B442" s="127"/>
      <c r="C442" s="127"/>
      <c r="D442" s="127">
        <f t="shared" si="22"/>
        <v>0</v>
      </c>
      <c r="E442" s="80">
        <f t="shared" si="23"/>
        <v>0</v>
      </c>
    </row>
    <row r="443" spans="1:5" ht="12.75">
      <c r="A443" s="78">
        <v>41267</v>
      </c>
      <c r="B443" s="79"/>
      <c r="C443" s="79"/>
      <c r="D443" s="79">
        <f t="shared" si="22"/>
        <v>0</v>
      </c>
      <c r="E443" s="80">
        <f t="shared" si="23"/>
        <v>0</v>
      </c>
    </row>
    <row r="444" spans="1:5" ht="12.75">
      <c r="A444" s="78">
        <v>41268</v>
      </c>
      <c r="B444" s="79"/>
      <c r="C444" s="79"/>
      <c r="D444" s="79">
        <f t="shared" si="22"/>
        <v>0</v>
      </c>
      <c r="E444" s="80">
        <f t="shared" si="23"/>
        <v>0</v>
      </c>
    </row>
    <row r="445" spans="1:5" ht="12.75">
      <c r="A445" s="78">
        <v>41269</v>
      </c>
      <c r="B445" s="79"/>
      <c r="C445" s="79"/>
      <c r="D445" s="79">
        <f t="shared" si="22"/>
        <v>0</v>
      </c>
      <c r="E445" s="80">
        <f t="shared" si="23"/>
        <v>0</v>
      </c>
    </row>
    <row r="446" spans="1:5" ht="12.75">
      <c r="A446" s="78">
        <v>41270</v>
      </c>
      <c r="B446" s="79"/>
      <c r="C446" s="79"/>
      <c r="D446" s="79">
        <f t="shared" si="22"/>
        <v>0</v>
      </c>
      <c r="E446" s="80">
        <f t="shared" si="23"/>
        <v>0</v>
      </c>
    </row>
    <row r="447" spans="1:5" ht="12.75">
      <c r="A447" s="78">
        <v>41271</v>
      </c>
      <c r="B447" s="79"/>
      <c r="C447" s="79"/>
      <c r="D447" s="79">
        <f t="shared" si="22"/>
        <v>0</v>
      </c>
      <c r="E447" s="80">
        <f t="shared" si="23"/>
        <v>0</v>
      </c>
    </row>
    <row r="448" spans="1:5" ht="12.75">
      <c r="A448" s="78">
        <v>41272</v>
      </c>
      <c r="B448" s="79"/>
      <c r="C448" s="79"/>
      <c r="D448" s="79">
        <f t="shared" si="22"/>
        <v>0</v>
      </c>
      <c r="E448" s="80">
        <f t="shared" si="23"/>
        <v>0</v>
      </c>
    </row>
    <row r="449" spans="1:5" ht="12.75">
      <c r="A449" s="78">
        <v>41273</v>
      </c>
      <c r="B449" s="79"/>
      <c r="C449" s="79"/>
      <c r="D449" s="79">
        <f t="shared" si="22"/>
        <v>0</v>
      </c>
      <c r="E449" s="80">
        <f t="shared" si="23"/>
        <v>0</v>
      </c>
    </row>
    <row r="450" spans="1:5" ht="12.75">
      <c r="A450" s="126">
        <v>41274</v>
      </c>
      <c r="B450" s="129"/>
      <c r="C450" s="129"/>
      <c r="D450" s="127">
        <f t="shared" si="22"/>
        <v>0</v>
      </c>
      <c r="E450" s="80">
        <f t="shared" si="23"/>
        <v>0</v>
      </c>
    </row>
    <row r="451" spans="3:5" ht="13.5" thickBot="1">
      <c r="C451" t="s">
        <v>65</v>
      </c>
      <c r="D451" s="73">
        <f>SUM(D420:D450)</f>
        <v>0</v>
      </c>
      <c r="E451" s="74">
        <f>SUM(E420:E450)</f>
        <v>0</v>
      </c>
    </row>
  </sheetData>
  <sheetProtection/>
  <mergeCells count="14">
    <mergeCell ref="A1:E2"/>
    <mergeCell ref="A230:E231"/>
    <mergeCell ref="A268:E269"/>
    <mergeCell ref="A306:E307"/>
    <mergeCell ref="A342:E343"/>
    <mergeCell ref="A379:E380"/>
    <mergeCell ref="A416:E417"/>
    <mergeCell ref="A3:E4"/>
    <mergeCell ref="A41:E42"/>
    <mergeCell ref="A78:E79"/>
    <mergeCell ref="A117:E118"/>
    <mergeCell ref="A155:E156"/>
    <mergeCell ref="A193:E194"/>
    <mergeCell ref="A5:E5"/>
  </mergeCells>
  <printOptions/>
  <pageMargins left="0.7" right="0.7" top="0.787401575" bottom="0.7874015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Tabelle21"/>
  <dimension ref="A1:J30"/>
  <sheetViews>
    <sheetView zoomScalePageLayoutView="0" workbookViewId="0" topLeftCell="B1">
      <selection activeCell="B1" sqref="B1"/>
    </sheetView>
  </sheetViews>
  <sheetFormatPr defaultColWidth="11.421875" defaultRowHeight="12.75"/>
  <cols>
    <col min="1" max="1" width="13.28125" style="60" customWidth="1"/>
    <col min="2" max="2" width="14.28125" style="60" customWidth="1"/>
    <col min="3" max="3" width="9.00390625" style="60" customWidth="1"/>
    <col min="4" max="4" width="27.140625" style="60" customWidth="1"/>
    <col min="5" max="6" width="9.28125" style="0" customWidth="1"/>
    <col min="7" max="7" width="4.8515625" style="0" customWidth="1"/>
    <col min="8" max="8" width="9.28125" style="16" customWidth="1"/>
    <col min="9" max="9" width="9.28125" style="0" customWidth="1"/>
    <col min="10" max="10" width="50.140625" style="0" bestFit="1" customWidth="1"/>
  </cols>
  <sheetData>
    <row r="1" spans="1:9" ht="26.25" customHeight="1" thickBot="1">
      <c r="A1" s="62" t="s">
        <v>39</v>
      </c>
      <c r="B1" s="63"/>
      <c r="C1" s="46" t="s">
        <v>0</v>
      </c>
      <c r="D1" s="64"/>
      <c r="E1" s="1"/>
      <c r="F1" s="18" t="s">
        <v>18</v>
      </c>
      <c r="G1" s="19"/>
      <c r="H1" s="43"/>
      <c r="I1" s="44" t="s">
        <v>29</v>
      </c>
    </row>
    <row r="2" spans="1:9" ht="12.75">
      <c r="A2" s="68">
        <f>DATE(gewJahr,1,1)</f>
        <v>42370</v>
      </c>
      <c r="B2" s="69">
        <f>IF(C2="x",A2,0)</f>
        <v>42370</v>
      </c>
      <c r="C2" s="65" t="s">
        <v>40</v>
      </c>
      <c r="D2" s="66" t="s">
        <v>3</v>
      </c>
      <c r="E2" s="1"/>
      <c r="F2" s="186" t="s">
        <v>12</v>
      </c>
      <c r="G2" s="187">
        <v>1</v>
      </c>
      <c r="H2" s="188">
        <f aca="true" t="shared" si="0" ref="H2:H8">VLOOKUP(mitarbeiter,Belegschaft,2,FALSE)</f>
        <v>0.3333333333333333</v>
      </c>
      <c r="I2" s="189">
        <f aca="true" t="shared" si="1" ref="I2:I8">VLOOKUP(H2,Pausen,2)</f>
        <v>0.041666666666666664</v>
      </c>
    </row>
    <row r="3" spans="1:10" ht="12.75">
      <c r="A3" s="68">
        <f>DATE(gewJahr,1,6)</f>
        <v>42375</v>
      </c>
      <c r="B3" s="69">
        <f aca="true" t="shared" si="2" ref="B3:B30">IF(C3="x",A3,0)</f>
        <v>42375</v>
      </c>
      <c r="C3" s="65" t="s">
        <v>40</v>
      </c>
      <c r="D3" s="66" t="s">
        <v>57</v>
      </c>
      <c r="E3" s="1"/>
      <c r="F3" s="190" t="s">
        <v>7</v>
      </c>
      <c r="G3" s="184">
        <v>2</v>
      </c>
      <c r="H3" s="185">
        <f t="shared" si="0"/>
        <v>0.3333333333333333</v>
      </c>
      <c r="I3" s="191">
        <f t="shared" si="1"/>
        <v>0.041666666666666664</v>
      </c>
      <c r="J3" s="54" t="s">
        <v>31</v>
      </c>
    </row>
    <row r="4" spans="1:10" ht="12.75">
      <c r="A4" s="68">
        <f>A7-48</f>
        <v>42408</v>
      </c>
      <c r="B4" s="69">
        <f t="shared" si="2"/>
        <v>0</v>
      </c>
      <c r="C4" s="65"/>
      <c r="D4" s="66" t="s">
        <v>41</v>
      </c>
      <c r="E4" s="1"/>
      <c r="F4" s="190" t="s">
        <v>8</v>
      </c>
      <c r="G4" s="184">
        <v>3</v>
      </c>
      <c r="H4" s="185">
        <f t="shared" si="0"/>
        <v>0.3333333333333333</v>
      </c>
      <c r="I4" s="191">
        <f t="shared" si="1"/>
        <v>0.041666666666666664</v>
      </c>
      <c r="J4" s="20" t="s">
        <v>32</v>
      </c>
    </row>
    <row r="5" spans="1:10" ht="12.75">
      <c r="A5" s="68">
        <f>A7-2</f>
        <v>42454</v>
      </c>
      <c r="B5" s="69">
        <f t="shared" si="2"/>
        <v>42454</v>
      </c>
      <c r="C5" s="65" t="s">
        <v>40</v>
      </c>
      <c r="D5" s="66" t="s">
        <v>4</v>
      </c>
      <c r="E5" s="1"/>
      <c r="F5" s="190" t="s">
        <v>9</v>
      </c>
      <c r="G5" s="184">
        <v>4</v>
      </c>
      <c r="H5" s="185">
        <f t="shared" si="0"/>
        <v>0.3333333333333333</v>
      </c>
      <c r="I5" s="191">
        <f t="shared" si="1"/>
        <v>0.041666666666666664</v>
      </c>
      <c r="J5" s="21" t="s">
        <v>33</v>
      </c>
    </row>
    <row r="6" spans="1:10" ht="12.75">
      <c r="A6" s="68">
        <f>A7-1</f>
        <v>42455</v>
      </c>
      <c r="B6" s="69">
        <f t="shared" si="2"/>
        <v>0</v>
      </c>
      <c r="C6" s="65"/>
      <c r="D6" s="66" t="s">
        <v>42</v>
      </c>
      <c r="E6" s="1"/>
      <c r="F6" s="190" t="s">
        <v>10</v>
      </c>
      <c r="G6" s="184">
        <v>5</v>
      </c>
      <c r="H6" s="185">
        <f t="shared" si="0"/>
        <v>0.3333333333333333</v>
      </c>
      <c r="I6" s="191">
        <f t="shared" si="1"/>
        <v>0.041666666666666664</v>
      </c>
      <c r="J6" s="38" t="s">
        <v>34</v>
      </c>
    </row>
    <row r="7" spans="1:10" ht="12.75">
      <c r="A7" s="70">
        <f>Osterdatum(gewJahr)</f>
        <v>42456</v>
      </c>
      <c r="B7" s="69">
        <f t="shared" si="2"/>
        <v>42456</v>
      </c>
      <c r="C7" s="65" t="s">
        <v>40</v>
      </c>
      <c r="D7" s="66" t="s">
        <v>36</v>
      </c>
      <c r="E7" s="1"/>
      <c r="F7" s="190" t="s">
        <v>11</v>
      </c>
      <c r="G7" s="184">
        <v>6</v>
      </c>
      <c r="H7" s="185">
        <f t="shared" si="0"/>
        <v>0.3333333333333333</v>
      </c>
      <c r="I7" s="191">
        <f t="shared" si="1"/>
        <v>0.041666666666666664</v>
      </c>
      <c r="J7" s="38"/>
    </row>
    <row r="8" spans="1:9" ht="13.5" thickBot="1">
      <c r="A8" s="70">
        <f>A7+1</f>
        <v>42457</v>
      </c>
      <c r="B8" s="69">
        <f t="shared" si="2"/>
        <v>42457</v>
      </c>
      <c r="C8" s="65" t="s">
        <v>40</v>
      </c>
      <c r="D8" s="66" t="s">
        <v>5</v>
      </c>
      <c r="E8" s="1"/>
      <c r="F8" s="192" t="s">
        <v>13</v>
      </c>
      <c r="G8" s="193">
        <v>7</v>
      </c>
      <c r="H8" s="194">
        <f t="shared" si="0"/>
        <v>0.3333333333333333</v>
      </c>
      <c r="I8" s="195">
        <f t="shared" si="1"/>
        <v>0.041666666666666664</v>
      </c>
    </row>
    <row r="9" spans="1:5" ht="12.75">
      <c r="A9" s="68">
        <f>DATE(gewJahr,5,1)</f>
        <v>42491</v>
      </c>
      <c r="B9" s="69">
        <f t="shared" si="2"/>
        <v>42491</v>
      </c>
      <c r="C9" s="65" t="s">
        <v>40</v>
      </c>
      <c r="D9" s="66" t="s">
        <v>43</v>
      </c>
      <c r="E9" s="1"/>
    </row>
    <row r="10" spans="1:5" ht="13.5" thickBot="1">
      <c r="A10" s="68">
        <f>A7+39</f>
        <v>42495</v>
      </c>
      <c r="B10" s="69">
        <f t="shared" si="2"/>
        <v>42495</v>
      </c>
      <c r="C10" s="65" t="s">
        <v>40</v>
      </c>
      <c r="D10" s="66" t="s">
        <v>26</v>
      </c>
      <c r="E10" s="1"/>
    </row>
    <row r="11" spans="1:9" ht="13.5" thickBot="1">
      <c r="A11" s="68">
        <f>DATE(gewJahr,5,1)+14-WEEKDAY(DATE(gewJahr,5,1),2)</f>
        <v>42498</v>
      </c>
      <c r="B11" s="69">
        <f t="shared" si="2"/>
        <v>0</v>
      </c>
      <c r="C11" s="65"/>
      <c r="D11" s="66" t="s">
        <v>44</v>
      </c>
      <c r="E11" s="1"/>
      <c r="F11" s="55"/>
      <c r="G11" s="45" t="s">
        <v>30</v>
      </c>
      <c r="H11" s="46"/>
      <c r="I11" s="47"/>
    </row>
    <row r="12" spans="1:9" ht="12.75">
      <c r="A12" s="68">
        <f>A7+48</f>
        <v>42504</v>
      </c>
      <c r="B12" s="69">
        <f t="shared" si="2"/>
        <v>0</v>
      </c>
      <c r="C12" s="65"/>
      <c r="D12" s="66" t="s">
        <v>45</v>
      </c>
      <c r="E12" s="1"/>
      <c r="F12" s="55"/>
      <c r="G12" s="56"/>
      <c r="H12" s="48">
        <v>0</v>
      </c>
      <c r="I12" s="49">
        <v>0</v>
      </c>
    </row>
    <row r="13" spans="1:9" ht="12.75">
      <c r="A13" s="68">
        <f>A7+49</f>
        <v>42505</v>
      </c>
      <c r="B13" s="69">
        <f t="shared" si="2"/>
        <v>42505</v>
      </c>
      <c r="C13" s="65" t="s">
        <v>40</v>
      </c>
      <c r="D13" s="66" t="s">
        <v>37</v>
      </c>
      <c r="E13" s="1"/>
      <c r="F13" s="55"/>
      <c r="G13" s="57" t="s">
        <v>35</v>
      </c>
      <c r="H13" s="50">
        <v>0.16666666666666666</v>
      </c>
      <c r="I13" s="51">
        <v>0.010416666666666666</v>
      </c>
    </row>
    <row r="14" spans="1:9" ht="12.75">
      <c r="A14" s="68">
        <f>A7+50</f>
        <v>42506</v>
      </c>
      <c r="B14" s="69">
        <f t="shared" si="2"/>
        <v>42506</v>
      </c>
      <c r="C14" s="65" t="s">
        <v>40</v>
      </c>
      <c r="D14" s="66" t="s">
        <v>6</v>
      </c>
      <c r="E14" s="1"/>
      <c r="F14" s="55"/>
      <c r="G14" s="57" t="s">
        <v>35</v>
      </c>
      <c r="H14" s="50">
        <v>0.25</v>
      </c>
      <c r="I14" s="51">
        <v>0.020833333333333332</v>
      </c>
    </row>
    <row r="15" spans="1:9" ht="12.75">
      <c r="A15" s="68">
        <f>A7+60</f>
        <v>42516</v>
      </c>
      <c r="B15" s="69">
        <f t="shared" si="2"/>
        <v>42516</v>
      </c>
      <c r="C15" s="65" t="s">
        <v>40</v>
      </c>
      <c r="D15" s="66" t="s">
        <v>27</v>
      </c>
      <c r="E15" s="1"/>
      <c r="F15" s="55"/>
      <c r="G15" s="58" t="s">
        <v>35</v>
      </c>
      <c r="H15" s="50">
        <v>0.3333333333333333</v>
      </c>
      <c r="I15" s="51">
        <v>0.041666666666666664</v>
      </c>
    </row>
    <row r="16" spans="1:9" ht="13.5" thickBot="1">
      <c r="A16" s="68">
        <f>DATE(gewJahr,10,3)</f>
        <v>42646</v>
      </c>
      <c r="B16" s="69">
        <f t="shared" si="2"/>
        <v>42646</v>
      </c>
      <c r="C16" s="65" t="s">
        <v>40</v>
      </c>
      <c r="D16" s="66" t="s">
        <v>58</v>
      </c>
      <c r="E16" s="1"/>
      <c r="F16" s="55"/>
      <c r="G16" s="59"/>
      <c r="H16" s="52"/>
      <c r="I16" s="53"/>
    </row>
    <row r="17" spans="1:5" ht="12.75">
      <c r="A17" s="68">
        <f>DATE(gewJahr,10,1)+7-WEEKDAY(DATE(gewJahr,10,1),2)</f>
        <v>42645</v>
      </c>
      <c r="B17" s="69">
        <f t="shared" si="2"/>
        <v>0</v>
      </c>
      <c r="C17" s="65"/>
      <c r="D17" s="66" t="s">
        <v>46</v>
      </c>
      <c r="E17" s="1"/>
    </row>
    <row r="18" spans="1:5" ht="12.75">
      <c r="A18" s="68">
        <f>DATE(gewJahr,10,31)</f>
        <v>42674</v>
      </c>
      <c r="B18" s="69">
        <f t="shared" si="2"/>
        <v>0</v>
      </c>
      <c r="C18" s="65"/>
      <c r="D18" s="66" t="s">
        <v>47</v>
      </c>
      <c r="E18" s="1"/>
    </row>
    <row r="19" spans="1:5" ht="12.75">
      <c r="A19" s="68">
        <f>DATE(gewJahr,11,1)</f>
        <v>42675</v>
      </c>
      <c r="B19" s="69">
        <f t="shared" si="2"/>
        <v>42675</v>
      </c>
      <c r="C19" s="65" t="s">
        <v>40</v>
      </c>
      <c r="D19" s="66" t="s">
        <v>28</v>
      </c>
      <c r="E19" s="1"/>
    </row>
    <row r="20" spans="1:4" ht="12.75">
      <c r="A20" s="68">
        <f>DATE(gewJahr,12,25)-WEEKDAY(DATE(gewJahr,12,25),2)-35</f>
        <v>42687</v>
      </c>
      <c r="B20" s="69">
        <f t="shared" si="2"/>
        <v>0</v>
      </c>
      <c r="C20" s="65"/>
      <c r="D20" s="66" t="s">
        <v>48</v>
      </c>
    </row>
    <row r="21" spans="1:4" ht="12.75">
      <c r="A21" s="68">
        <f>DATE(gewJahr,12,25)-WEEKDAY(DATE(gewJahr,12,25),2)-32</f>
        <v>42690</v>
      </c>
      <c r="B21" s="69">
        <f t="shared" si="2"/>
        <v>0</v>
      </c>
      <c r="C21" s="65"/>
      <c r="D21" s="66" t="s">
        <v>59</v>
      </c>
    </row>
    <row r="22" spans="1:4" ht="12.75">
      <c r="A22" s="68">
        <f>DATE(gewJahr,12,25)-WEEKDAY(DATE(gewJahr,12,25),2)-28</f>
        <v>42694</v>
      </c>
      <c r="B22" s="69">
        <f t="shared" si="2"/>
        <v>0</v>
      </c>
      <c r="C22" s="65"/>
      <c r="D22" s="66" t="s">
        <v>60</v>
      </c>
    </row>
    <row r="23" spans="1:4" ht="12.75">
      <c r="A23" s="68">
        <f>DATE(gewJahr,12,25)-WEEKDAY(DATE(gewJahr,12,25),2)-21</f>
        <v>42701</v>
      </c>
      <c r="B23" s="69">
        <f t="shared" si="2"/>
        <v>0</v>
      </c>
      <c r="C23" s="65"/>
      <c r="D23" s="66" t="s">
        <v>49</v>
      </c>
    </row>
    <row r="24" spans="1:4" ht="12.75">
      <c r="A24" s="68">
        <f>DATE(gewJahr,12,25)-WEEKDAY(DATE(gewJahr,12,25),2)-14</f>
        <v>42708</v>
      </c>
      <c r="B24" s="69">
        <f t="shared" si="2"/>
        <v>0</v>
      </c>
      <c r="C24" s="65"/>
      <c r="D24" s="66" t="s">
        <v>50</v>
      </c>
    </row>
    <row r="25" spans="1:4" ht="12.75">
      <c r="A25" s="68">
        <f>DATE(gewJahr,12,25)-WEEKDAY(DATE(gewJahr,12,25),2)-7</f>
        <v>42715</v>
      </c>
      <c r="B25" s="69">
        <f t="shared" si="2"/>
        <v>0</v>
      </c>
      <c r="C25" s="65"/>
      <c r="D25" s="66" t="s">
        <v>51</v>
      </c>
    </row>
    <row r="26" spans="1:4" ht="12.75">
      <c r="A26" s="68">
        <f>DATE(gewJahr,12,25)-WEEKDAY(DATE(gewJahr,12,25),2)</f>
        <v>42722</v>
      </c>
      <c r="B26" s="69">
        <f t="shared" si="2"/>
        <v>0</v>
      </c>
      <c r="C26" s="65"/>
      <c r="D26" s="66" t="s">
        <v>52</v>
      </c>
    </row>
    <row r="27" spans="1:4" ht="12.75">
      <c r="A27" s="68">
        <f>DATE(gewJahr,12,24)</f>
        <v>42728</v>
      </c>
      <c r="B27" s="69">
        <f t="shared" si="2"/>
        <v>0</v>
      </c>
      <c r="C27" s="65"/>
      <c r="D27" s="66" t="s">
        <v>53</v>
      </c>
    </row>
    <row r="28" spans="1:4" ht="12.75">
      <c r="A28" s="68">
        <f>DATE(gewJahr,12,25)</f>
        <v>42729</v>
      </c>
      <c r="B28" s="69">
        <f t="shared" si="2"/>
        <v>42729</v>
      </c>
      <c r="C28" s="65" t="s">
        <v>40</v>
      </c>
      <c r="D28" s="66" t="s">
        <v>54</v>
      </c>
    </row>
    <row r="29" spans="1:4" ht="12.75">
      <c r="A29" s="68">
        <f>DATE(gewJahr,12,26)</f>
        <v>42730</v>
      </c>
      <c r="B29" s="69">
        <f t="shared" si="2"/>
        <v>42730</v>
      </c>
      <c r="C29" s="65" t="s">
        <v>40</v>
      </c>
      <c r="D29" s="66" t="s">
        <v>55</v>
      </c>
    </row>
    <row r="30" spans="1:4" ht="13.5" thickBot="1">
      <c r="A30" s="71">
        <f>DATE(gewJahr,12,31)</f>
        <v>42735</v>
      </c>
      <c r="B30" s="72">
        <f t="shared" si="2"/>
        <v>0</v>
      </c>
      <c r="C30" s="61"/>
      <c r="D30" s="67" t="s">
        <v>56</v>
      </c>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Tabelle01"/>
  <dimension ref="A1:N38"/>
  <sheetViews>
    <sheetView showZeros="0" tabSelected="1" zoomScalePageLayoutView="0" workbookViewId="0" topLeftCell="A1">
      <pane ySplit="2" topLeftCell="A3" activePane="bottomLeft" state="frozen"/>
      <selection pane="topLeft" activeCell="E4" sqref="E4"/>
      <selection pane="bottomLeft" activeCell="L14" sqref="L14"/>
    </sheetView>
  </sheetViews>
  <sheetFormatPr defaultColWidth="11.421875" defaultRowHeight="12.75"/>
  <cols>
    <col min="1" max="1" width="14.8515625" style="7" customWidth="1"/>
    <col min="2" max="2" width="11.421875" style="133" customWidth="1"/>
    <col min="3" max="3" width="10.28125" style="15" customWidth="1"/>
    <col min="4" max="4" width="12.28125" style="15" customWidth="1"/>
    <col min="5" max="5" width="11.8515625" style="211" customWidth="1"/>
    <col min="6" max="6" width="10.57421875" style="212" customWidth="1"/>
    <col min="7" max="7" width="8.57421875" style="212" bestFit="1" customWidth="1"/>
    <col min="8" max="8" width="8.8515625" style="175" customWidth="1"/>
    <col min="9" max="9" width="9.28125" style="11" customWidth="1"/>
    <col min="10" max="11" width="9.8515625" style="15" hidden="1" customWidth="1"/>
    <col min="12" max="12" width="9.57421875" style="222" bestFit="1" customWidth="1"/>
    <col min="13" max="13" width="17.00390625" style="137" bestFit="1" customWidth="1"/>
    <col min="14" max="16384" width="11.421875" style="7" customWidth="1"/>
  </cols>
  <sheetData>
    <row r="1" spans="1:14" ht="12.75">
      <c r="A1" s="259"/>
      <c r="B1" s="163"/>
      <c r="C1" s="160" t="s">
        <v>74</v>
      </c>
      <c r="D1" s="160" t="s">
        <v>74</v>
      </c>
      <c r="E1" s="225"/>
      <c r="F1" s="205" t="s">
        <v>75</v>
      </c>
      <c r="G1" s="204" t="s">
        <v>74</v>
      </c>
      <c r="H1" s="201"/>
      <c r="I1" s="164"/>
      <c r="J1" s="162"/>
      <c r="K1" s="162"/>
      <c r="L1" s="217"/>
      <c r="M1" s="165"/>
      <c r="N1" s="265"/>
    </row>
    <row r="2" spans="1:14" s="4" customFormat="1" ht="13.5" thickBot="1">
      <c r="A2" s="260"/>
      <c r="B2" s="206" t="s">
        <v>15</v>
      </c>
      <c r="C2" s="149" t="s">
        <v>1</v>
      </c>
      <c r="D2" s="149" t="s">
        <v>2</v>
      </c>
      <c r="E2" s="149" t="s">
        <v>61</v>
      </c>
      <c r="F2" s="156" t="s">
        <v>17</v>
      </c>
      <c r="G2" s="156" t="s">
        <v>17</v>
      </c>
      <c r="H2" s="181" t="s">
        <v>29</v>
      </c>
      <c r="I2" s="157" t="s">
        <v>38</v>
      </c>
      <c r="J2" s="166"/>
      <c r="K2" s="166"/>
      <c r="L2" s="167" t="s">
        <v>70</v>
      </c>
      <c r="M2" s="168" t="s">
        <v>71</v>
      </c>
      <c r="N2" s="265"/>
    </row>
    <row r="3" spans="1:14" ht="33" customHeight="1">
      <c r="A3" s="255">
        <f>DATE(gewJahr,1,1)</f>
        <v>42370</v>
      </c>
      <c r="B3" s="256"/>
      <c r="C3" s="261"/>
      <c r="D3" s="261"/>
      <c r="E3" s="226"/>
      <c r="F3" s="266"/>
      <c r="G3" s="266"/>
      <c r="H3" s="266"/>
      <c r="I3" s="266"/>
      <c r="J3" s="266"/>
      <c r="K3" s="266"/>
      <c r="L3" s="266"/>
      <c r="M3" s="136"/>
      <c r="N3" s="265"/>
    </row>
    <row r="4" spans="1:14" ht="13.5" customHeight="1">
      <c r="A4" s="140">
        <f>DATE(gewJahr,MONTH($A$3),DAY(A3))</f>
        <v>42370</v>
      </c>
      <c r="B4" s="143">
        <f>IF(OR(A4="",ISNUMBER(VLOOKUP(A4,Feiertage,1,FALSE))),0,VLOOKUP(WEEKDAY(A4,2),Tagesarbeitszeit,2,0))</f>
        <v>0</v>
      </c>
      <c r="C4" s="142"/>
      <c r="D4" s="142"/>
      <c r="E4" s="142"/>
      <c r="F4" s="207">
        <f>IF(E4="Schicht1",'Spätschicht(18-24) 25%'!D7,IF(E4="Schicht2",'Nachtschicht(00-6) 50%'!D7,IF(E4="Schicht1&amp;2",'Spätschicht(18-24) 25%'!D7+'Spätschicht(18-24) 25%'!D7,"")))</f>
      </c>
      <c r="G4" s="210">
        <f>SUM(D4-C4)</f>
        <v>0</v>
      </c>
      <c r="H4" s="177">
        <f aca="true" t="shared" si="0" ref="H4:H34">IF(OR(I4="U",I4="K",I4="HU",G4=0),0,VLOOKUP(WEEKDAY(A4,2),Tagesarbeitszeit,3,0))</f>
        <v>0</v>
      </c>
      <c r="I4" s="145"/>
      <c r="J4" s="15" t="e">
        <f>IF(#REF!-B4&lt;0,B4-#REF!,"")</f>
        <v>#REF!</v>
      </c>
      <c r="K4" s="15" t="e">
        <f>IF(#REF!-B4&gt;0,#REF!-B4,"")</f>
        <v>#REF!</v>
      </c>
      <c r="L4" s="218"/>
      <c r="M4" s="215">
        <f>IF(E4="Schicht1",'Spätschicht(18-24) 25%'!E7,IF(E4="Schicht2",'Nachtschicht(00-6) 50%'!E7,IF(E4="Schicht1&amp;2",'Spätschicht(18-24) 25%'!E7+'Nachtschicht(00-6) 50%'!E7,"")))</f>
      </c>
      <c r="N4" s="265"/>
    </row>
    <row r="5" spans="1:14" ht="13.5" customHeight="1">
      <c r="A5" s="140">
        <f aca="true" t="shared" si="1" ref="A5:A34">IF(A4="","",IF(MONTH(A4+1)=MONTH($A$3),DATE(gewJahr,MONTH($A$3),DAY(A4+1)),""))</f>
        <v>42371</v>
      </c>
      <c r="B5" s="143">
        <v>8</v>
      </c>
      <c r="C5" s="146">
        <v>7</v>
      </c>
      <c r="D5" s="146">
        <v>14</v>
      </c>
      <c r="E5" s="196" t="str">
        <f>IF(AND('Spätschicht(18-24) 25%'!E8&gt;0,'Nachtschicht(00-6) 50%'!E8&gt;0),"Schicht1&amp;2",IF('Spätschicht(18-24) 25%'!E8&gt;0,"Schicht1",IF('Nachtschicht(00-6) 50%'!E8&gt;0,"Schicht2","")))</f>
        <v>Schicht1&amp;2</v>
      </c>
      <c r="F5" s="207">
        <f>IF(E5="Schicht1",'Spätschicht(18-24) 25%'!D8,IF(E5="Schicht2",'Nachtschicht(00-6) 50%'!D8,IF(E5="Schicht1&amp;2",'Spätschicht(18-24) 25%'!D8+'Spätschicht(18-24) 25%'!D8,"")))</f>
        <v>12</v>
      </c>
      <c r="G5" s="210">
        <f>SUM(D5-C5)</f>
        <v>7</v>
      </c>
      <c r="H5" s="177">
        <f t="shared" si="0"/>
        <v>0.041666666666666664</v>
      </c>
      <c r="I5" s="145"/>
      <c r="J5" s="15" t="e">
        <f>IF(#REF!-B5&lt;0,B5-#REF!,"")</f>
        <v>#REF!</v>
      </c>
      <c r="K5" s="15" t="e">
        <f>IF(#REF!-B5&gt;0,#REF!-B5,"")</f>
        <v>#REF!</v>
      </c>
      <c r="L5" s="218">
        <f aca="true" t="shared" si="2" ref="L5:L34">G5*12.7</f>
        <v>88.89999999999999</v>
      </c>
      <c r="M5" s="215">
        <f>IF(E5="Schicht1",'Spätschicht(18-24) 25%'!E8,IF(E5="Schicht2",'Nachtschicht(00-6) 50%'!E8,IF(E5="Schicht1&amp;2",'Spätschicht(18-24) 25%'!E8+'Nachtschicht(00-6) 50%'!E8,"")))</f>
        <v>209.54999999999995</v>
      </c>
      <c r="N5" s="265"/>
    </row>
    <row r="6" spans="1:14" ht="13.5" customHeight="1">
      <c r="A6" s="140">
        <f t="shared" si="1"/>
        <v>42372</v>
      </c>
      <c r="B6" s="143">
        <v>8</v>
      </c>
      <c r="C6" s="146"/>
      <c r="D6" s="146"/>
      <c r="E6" s="196" t="str">
        <f>IF(AND('Spätschicht(18-24) 25%'!E9&gt;0,'Nachtschicht(00-6) 50%'!E9&gt;0),"Schicht1&amp;2",IF('Spätschicht(18-24) 25%'!E9&gt;0,"Schicht1",IF('Nachtschicht(00-6) 50%'!E9&gt;0,"Schicht2","")))</f>
        <v>Schicht2</v>
      </c>
      <c r="F6" s="207">
        <f>IF(E6="Schicht1",'Spätschicht(18-24) 25%'!D9,IF(E6="Schicht2",'Nachtschicht(00-6) 50%'!D9,IF(E6="Schicht1&amp;2",'Spätschicht(18-24) 25%'!D9+'Spätschicht(18-24) 25%'!D9,"")))</f>
        <v>6</v>
      </c>
      <c r="G6" s="210">
        <f aca="true" t="shared" si="3" ref="G6:G34">SUM(D6-C6)</f>
        <v>0</v>
      </c>
      <c r="H6" s="177">
        <f t="shared" si="0"/>
        <v>0</v>
      </c>
      <c r="I6" s="145"/>
      <c r="J6" s="15" t="e">
        <f>IF(#REF!-B6&lt;0,B6-#REF!,"")</f>
        <v>#REF!</v>
      </c>
      <c r="K6" s="15" t="e">
        <f>IF(#REF!-B6&gt;0,#REF!-B6,"")</f>
        <v>#REF!</v>
      </c>
      <c r="L6" s="218">
        <f t="shared" si="2"/>
        <v>0</v>
      </c>
      <c r="M6" s="215">
        <f>IF(E6="Schicht1",'Spätschicht(18-24) 25%'!E9,IF(E6="Schicht2",'Nachtschicht(00-6) 50%'!E9,IF(E6="Schicht1&amp;2",'Spätschicht(18-24) 25%'!E9+'Nachtschicht(00-6) 50%'!E9,"")))</f>
        <v>114.29999999999998</v>
      </c>
      <c r="N6" s="265"/>
    </row>
    <row r="7" spans="1:14" ht="13.5" customHeight="1">
      <c r="A7" s="140">
        <f t="shared" si="1"/>
        <v>42373</v>
      </c>
      <c r="B7" s="143">
        <v>8</v>
      </c>
      <c r="C7" s="146"/>
      <c r="D7" s="146"/>
      <c r="E7" s="196" t="str">
        <f>IF(AND('Spätschicht(18-24) 25%'!E10&gt;0,'Nachtschicht(00-6) 50%'!E10&gt;0),"Schicht1&amp;2",IF('Spätschicht(18-24) 25%'!E10&gt;0,"Schicht1",IF('Nachtschicht(00-6) 50%'!E10&gt;0,"Schicht2","")))</f>
        <v>Schicht1</v>
      </c>
      <c r="F7" s="207">
        <f>IF(E7="Schicht1",'Spätschicht(18-24) 25%'!D10,IF(E7="Schicht2",'Nachtschicht(00-6) 50%'!D10,IF(E7="Schicht1&amp;2",'Spätschicht(18-24) 25%'!D10+'Spätschicht(18-24) 25%'!D10,"")))</f>
        <v>5</v>
      </c>
      <c r="G7" s="210">
        <f t="shared" si="3"/>
        <v>0</v>
      </c>
      <c r="H7" s="177">
        <f t="shared" si="0"/>
        <v>0</v>
      </c>
      <c r="I7" s="145"/>
      <c r="J7" s="15" t="e">
        <f>IF(#REF!-B7&lt;0,B7-#REF!,"")</f>
        <v>#REF!</v>
      </c>
      <c r="K7" s="15" t="e">
        <f>IF(#REF!-B7&gt;0,#REF!-B7,"")</f>
        <v>#REF!</v>
      </c>
      <c r="L7" s="218">
        <f t="shared" si="2"/>
        <v>0</v>
      </c>
      <c r="M7" s="215">
        <f>IF(E7="Schicht1",'Spätschicht(18-24) 25%'!E10,IF(E7="Schicht2",'Nachtschicht(00-6) 50%'!E10,IF(E7="Schicht1&amp;2",'Spätschicht(18-24) 25%'!E10+'Nachtschicht(00-6) 50%'!E10,"")))</f>
        <v>79.375</v>
      </c>
      <c r="N7" s="265"/>
    </row>
    <row r="8" spans="1:14" ht="13.5" customHeight="1">
      <c r="A8" s="140">
        <f t="shared" si="1"/>
        <v>42374</v>
      </c>
      <c r="B8" s="143">
        <v>8</v>
      </c>
      <c r="C8" s="146">
        <v>8</v>
      </c>
      <c r="D8" s="146">
        <v>12</v>
      </c>
      <c r="E8" s="196">
        <f>IF(AND('Spätschicht(18-24) 25%'!E11&gt;0,'Nachtschicht(00-6) 50%'!E11&gt;0),"Schicht1&amp;2",IF('Spätschicht(18-24) 25%'!E11&gt;0,"Schicht1",IF('Nachtschicht(00-6) 50%'!E11&gt;0,"Schicht2","")))</f>
      </c>
      <c r="F8" s="207">
        <f>IF(E8="Schicht1",'Spätschicht(18-24) 25%'!D11,IF(E8="Schicht2",'Nachtschicht(00-6) 50%'!D11,IF(E8="Schicht1&amp;2",'Spätschicht(18-24) 25%'!D11+'Spätschicht(18-24) 25%'!D11,"")))</f>
      </c>
      <c r="G8" s="210">
        <f t="shared" si="3"/>
        <v>4</v>
      </c>
      <c r="H8" s="177">
        <f t="shared" si="0"/>
        <v>0.041666666666666664</v>
      </c>
      <c r="I8" s="145"/>
      <c r="J8" s="15" t="e">
        <f>IF(#REF!-B8&lt;0,B8-#REF!,"")</f>
        <v>#REF!</v>
      </c>
      <c r="K8" s="15" t="e">
        <f>IF(#REF!-B8&gt;0,#REF!-B8,"")</f>
        <v>#REF!</v>
      </c>
      <c r="L8" s="219">
        <f t="shared" si="2"/>
        <v>50.8</v>
      </c>
      <c r="M8" s="215">
        <f>IF(E8="Schicht1",'Spätschicht(18-24) 25%'!E11,IF(E8="Schicht2",'Nachtschicht(00-6) 50%'!E11,IF(E8="Schicht1&amp;2",'Spätschicht(18-24) 25%'!E11+'Nachtschicht(00-6) 50%'!E11,"")))</f>
      </c>
      <c r="N8" s="265"/>
    </row>
    <row r="9" spans="1:14" ht="13.5" customHeight="1">
      <c r="A9" s="140">
        <f t="shared" si="1"/>
        <v>42375</v>
      </c>
      <c r="B9" s="143">
        <v>8</v>
      </c>
      <c r="C9" s="146"/>
      <c r="D9" s="146"/>
      <c r="E9" s="196">
        <f>IF(AND('Spätschicht(18-24) 25%'!E12&gt;0,'Nachtschicht(00-6) 50%'!E12&gt;0),"Schicht1&amp;2",IF('Spätschicht(18-24) 25%'!E12&gt;0,"Schicht1",IF('Nachtschicht(00-6) 50%'!E12&gt;0,"Schicht2","")))</f>
      </c>
      <c r="F9" s="207">
        <f>IF(E9="Schicht1",'Spätschicht(18-24) 25%'!D12,IF(E9="Schicht2",'Nachtschicht(00-6) 50%'!D12,IF(E9="Schicht1&amp;2",'Spätschicht(18-24) 25%'!D12+'Spätschicht(18-24) 25%'!D12,"")))</f>
      </c>
      <c r="G9" s="210">
        <f t="shared" si="3"/>
        <v>0</v>
      </c>
      <c r="H9" s="177">
        <f t="shared" si="0"/>
        <v>0</v>
      </c>
      <c r="I9" s="145"/>
      <c r="J9" s="15" t="e">
        <f>IF(#REF!-B9&lt;0,B9-#REF!,"")</f>
        <v>#REF!</v>
      </c>
      <c r="K9" s="15" t="e">
        <f>IF(#REF!-B9&gt;0,#REF!-B9,"")</f>
        <v>#REF!</v>
      </c>
      <c r="L9" s="219">
        <f t="shared" si="2"/>
        <v>0</v>
      </c>
      <c r="M9" s="215">
        <f>IF(E9="Schicht1",'Spätschicht(18-24) 25%'!E12,IF(E9="Schicht2",'Nachtschicht(00-6) 50%'!E12,IF(E9="Schicht1&amp;2",'Spätschicht(18-24) 25%'!E12+'Nachtschicht(00-6) 50%'!E12,"")))</f>
      </c>
      <c r="N9" s="265"/>
    </row>
    <row r="10" spans="1:14" ht="13.5" customHeight="1">
      <c r="A10" s="140">
        <f t="shared" si="1"/>
        <v>42376</v>
      </c>
      <c r="B10" s="143">
        <v>8</v>
      </c>
      <c r="C10" s="146"/>
      <c r="D10" s="148"/>
      <c r="E10" s="196">
        <f>IF(AND('Spätschicht(18-24) 25%'!E13&gt;0,'Nachtschicht(00-6) 50%'!E13&gt;0),"Schicht1&amp;2",IF('Spätschicht(18-24) 25%'!E13&gt;0,"Schicht1",IF('Nachtschicht(00-6) 50%'!E13&gt;0,"Schicht2","")))</f>
      </c>
      <c r="F10" s="207">
        <f>IF(E10="Schicht1",'Spätschicht(18-24) 25%'!D13,IF(E10="Schicht2",'Nachtschicht(00-6) 50%'!D13,IF(E10="Schicht1&amp;2",'Spätschicht(18-24) 25%'!D13+'Spätschicht(18-24) 25%'!D13,"")))</f>
      </c>
      <c r="G10" s="210">
        <f t="shared" si="3"/>
        <v>0</v>
      </c>
      <c r="H10" s="177">
        <f t="shared" si="0"/>
        <v>0</v>
      </c>
      <c r="I10" s="145"/>
      <c r="J10" s="15" t="e">
        <f>IF(#REF!-B10&lt;0,B10-#REF!,"")</f>
        <v>#REF!</v>
      </c>
      <c r="K10" s="15" t="e">
        <f>IF(#REF!-B10&gt;0,#REF!-B10,"")</f>
        <v>#REF!</v>
      </c>
      <c r="L10" s="219">
        <f t="shared" si="2"/>
        <v>0</v>
      </c>
      <c r="M10" s="215">
        <f>IF(E10="Schicht1",'Spätschicht(18-24) 25%'!E13,IF(E10="Schicht2",'Nachtschicht(00-6) 50%'!E13,IF(E10="Schicht1&amp;2",'Spätschicht(18-24) 25%'!E13+'Nachtschicht(00-6) 50%'!E13,"")))</f>
      </c>
      <c r="N10" s="265"/>
    </row>
    <row r="11" spans="1:14" ht="13.5" customHeight="1">
      <c r="A11" s="140">
        <f t="shared" si="1"/>
        <v>42377</v>
      </c>
      <c r="B11" s="143">
        <v>8</v>
      </c>
      <c r="C11" s="146"/>
      <c r="D11" s="148"/>
      <c r="E11" s="196">
        <f>IF(AND('Spätschicht(18-24) 25%'!E14&gt;0,'Nachtschicht(00-6) 50%'!E14&gt;0),"Schicht1&amp;2",IF('Spätschicht(18-24) 25%'!E14&gt;0,"Schicht1",IF('Nachtschicht(00-6) 50%'!E14&gt;0,"Schicht2","")))</f>
      </c>
      <c r="F11" s="207">
        <f>IF(E11="Schicht1",'Spätschicht(18-24) 25%'!D14,IF(E11="Schicht2",'Nachtschicht(00-6) 50%'!D14,IF(E11="Schicht1&amp;2",'Spätschicht(18-24) 25%'!D14+'Spätschicht(18-24) 25%'!D14,"")))</f>
      </c>
      <c r="G11" s="210">
        <f t="shared" si="3"/>
        <v>0</v>
      </c>
      <c r="H11" s="177">
        <f t="shared" si="0"/>
        <v>0</v>
      </c>
      <c r="I11" s="145"/>
      <c r="J11" s="15" t="e">
        <f>IF(#REF!-B11&lt;0,B11-#REF!,"")</f>
        <v>#REF!</v>
      </c>
      <c r="K11" s="15" t="e">
        <f>IF(#REF!-B11&gt;0,#REF!-B11,"")</f>
        <v>#REF!</v>
      </c>
      <c r="L11" s="219">
        <f t="shared" si="2"/>
        <v>0</v>
      </c>
      <c r="M11" s="215">
        <f>IF(E11="Schicht1",'Spätschicht(18-24) 25%'!E14,IF(E11="Schicht2",'Nachtschicht(00-6) 50%'!E14,IF(E11="Schicht1&amp;2",'Spätschicht(18-24) 25%'!E14+'Nachtschicht(00-6) 50%'!E14,"")))</f>
      </c>
      <c r="N11" s="265"/>
    </row>
    <row r="12" spans="1:14" ht="13.5" customHeight="1">
      <c r="A12" s="140">
        <f t="shared" si="1"/>
        <v>42378</v>
      </c>
      <c r="B12" s="143">
        <v>8</v>
      </c>
      <c r="C12" s="146"/>
      <c r="D12" s="148"/>
      <c r="E12" s="196">
        <f>IF(AND('Spätschicht(18-24) 25%'!E15&gt;0,'Nachtschicht(00-6) 50%'!E15&gt;0),"Schicht1&amp;2",IF('Spätschicht(18-24) 25%'!E15&gt;0,"Schicht1",IF('Nachtschicht(00-6) 50%'!E15&gt;0,"Schicht2","")))</f>
      </c>
      <c r="F12" s="207">
        <f>IF(E12="Schicht1",'Spätschicht(18-24) 25%'!D15,IF(E12="Schicht2",'Nachtschicht(00-6) 50%'!D15,IF(E12="Schicht1&amp;2",'Spätschicht(18-24) 25%'!D15+'Spätschicht(18-24) 25%'!D15,"")))</f>
      </c>
      <c r="G12" s="210">
        <f t="shared" si="3"/>
        <v>0</v>
      </c>
      <c r="H12" s="177">
        <f t="shared" si="0"/>
        <v>0</v>
      </c>
      <c r="I12" s="145"/>
      <c r="J12" s="15" t="e">
        <f>IF(#REF!-B12&lt;0,B12-#REF!,"")</f>
        <v>#REF!</v>
      </c>
      <c r="K12" s="15" t="e">
        <f>IF(#REF!-B12&gt;0,#REF!-B12,"")</f>
        <v>#REF!</v>
      </c>
      <c r="L12" s="219">
        <f t="shared" si="2"/>
        <v>0</v>
      </c>
      <c r="M12" s="215">
        <f>IF(E12="Schicht1",'Spätschicht(18-24) 25%'!E15,IF(E12="Schicht2",'Nachtschicht(00-6) 50%'!E15,IF(E12="Schicht1&amp;2",'Spätschicht(18-24) 25%'!E15+'Nachtschicht(00-6) 50%'!E15,"")))</f>
      </c>
      <c r="N12" s="265"/>
    </row>
    <row r="13" spans="1:14" ht="13.5" customHeight="1">
      <c r="A13" s="140">
        <f t="shared" si="1"/>
        <v>42379</v>
      </c>
      <c r="B13" s="143">
        <v>8</v>
      </c>
      <c r="C13" s="146"/>
      <c r="D13" s="148"/>
      <c r="E13" s="196">
        <f>IF(AND('Spätschicht(18-24) 25%'!E16&gt;0,'Nachtschicht(00-6) 50%'!E16&gt;0),"Schicht1&amp;2",IF('Spätschicht(18-24) 25%'!E16&gt;0,"Schicht1",IF('Nachtschicht(00-6) 50%'!E16&gt;0,"Schicht2","")))</f>
      </c>
      <c r="F13" s="207">
        <f>IF(E13="Schicht1",'Spätschicht(18-24) 25%'!D16,IF(E13="Schicht2",'Nachtschicht(00-6) 50%'!D16,IF(E13="Schicht1&amp;2",'Spätschicht(18-24) 25%'!D16+'Spätschicht(18-24) 25%'!D16,"")))</f>
      </c>
      <c r="G13" s="210">
        <f t="shared" si="3"/>
        <v>0</v>
      </c>
      <c r="H13" s="177">
        <f t="shared" si="0"/>
        <v>0</v>
      </c>
      <c r="I13" s="145"/>
      <c r="J13" s="15" t="e">
        <f>IF(#REF!-B13&lt;0,B13-#REF!,"")</f>
        <v>#REF!</v>
      </c>
      <c r="K13" s="15" t="e">
        <f>IF(#REF!-B13&gt;0,#REF!-B13,"")</f>
        <v>#REF!</v>
      </c>
      <c r="L13" s="219">
        <f t="shared" si="2"/>
        <v>0</v>
      </c>
      <c r="M13" s="215">
        <f>IF(E13="Schicht1",'Spätschicht(18-24) 25%'!E16,IF(E13="Schicht2",'Nachtschicht(00-6) 50%'!E16,IF(E13="Schicht1&amp;2",'Spätschicht(18-24) 25%'!E16+'Nachtschicht(00-6) 50%'!E16,"")))</f>
      </c>
      <c r="N13" s="265"/>
    </row>
    <row r="14" spans="1:14" ht="13.5" customHeight="1">
      <c r="A14" s="140">
        <f t="shared" si="1"/>
        <v>42380</v>
      </c>
      <c r="B14" s="143">
        <v>8</v>
      </c>
      <c r="C14" s="146"/>
      <c r="D14" s="148"/>
      <c r="E14" s="196">
        <f>IF(AND('Spätschicht(18-24) 25%'!E17&gt;0,'Nachtschicht(00-6) 50%'!E17&gt;0),"Schicht1&amp;2",IF('Spätschicht(18-24) 25%'!E17&gt;0,"Schicht1",IF('Nachtschicht(00-6) 50%'!E17&gt;0,"Schicht2","")))</f>
      </c>
      <c r="F14" s="207">
        <f>IF(E14="Schicht1",'Spätschicht(18-24) 25%'!D17,IF(E14="Schicht2",'Nachtschicht(00-6) 50%'!D17,IF(E14="Schicht1&amp;2",'Spätschicht(18-24) 25%'!D17+'Spätschicht(18-24) 25%'!D17,"")))</f>
      </c>
      <c r="G14" s="210">
        <f t="shared" si="3"/>
        <v>0</v>
      </c>
      <c r="H14" s="177">
        <f t="shared" si="0"/>
        <v>0</v>
      </c>
      <c r="I14" s="145"/>
      <c r="J14" s="15" t="e">
        <f>IF(#REF!-B14&lt;0,B14-#REF!,"")</f>
        <v>#REF!</v>
      </c>
      <c r="K14" s="15" t="e">
        <f>IF(#REF!-B14&gt;0,#REF!-B14,"")</f>
        <v>#REF!</v>
      </c>
      <c r="L14" s="219">
        <f t="shared" si="2"/>
        <v>0</v>
      </c>
      <c r="M14" s="215">
        <f>IF(E14="Schicht1",'Spätschicht(18-24) 25%'!E17,IF(E14="Schicht2",'Nachtschicht(00-6) 50%'!E17,IF(E14="Schicht1&amp;2",'Spätschicht(18-24) 25%'!E17+'Nachtschicht(00-6) 50%'!E17,"")))</f>
      </c>
      <c r="N14" s="265"/>
    </row>
    <row r="15" spans="1:14" ht="13.5" customHeight="1">
      <c r="A15" s="140">
        <f t="shared" si="1"/>
        <v>42381</v>
      </c>
      <c r="B15" s="143">
        <v>8</v>
      </c>
      <c r="C15" s="146"/>
      <c r="D15" s="148"/>
      <c r="E15" s="196">
        <f>IF(AND('Spätschicht(18-24) 25%'!E18&gt;0,'Nachtschicht(00-6) 50%'!E18&gt;0),"Schicht1&amp;2",IF('Spätschicht(18-24) 25%'!E18&gt;0,"Schicht1",IF('Nachtschicht(00-6) 50%'!E18&gt;0,"Schicht2","")))</f>
      </c>
      <c r="F15" s="207">
        <f>IF(E15="Schicht1",'Spätschicht(18-24) 25%'!D18,IF(E15="Schicht2",'Nachtschicht(00-6) 50%'!D18,IF(E15="Schicht1&amp;2",'Spätschicht(18-24) 25%'!D18+'Spätschicht(18-24) 25%'!D18,"")))</f>
      </c>
      <c r="G15" s="210">
        <f t="shared" si="3"/>
        <v>0</v>
      </c>
      <c r="H15" s="177">
        <f t="shared" si="0"/>
        <v>0</v>
      </c>
      <c r="I15" s="147"/>
      <c r="J15" s="15" t="e">
        <f>IF(#REF!-B15&lt;0,B15-#REF!,"")</f>
        <v>#REF!</v>
      </c>
      <c r="K15" s="15" t="e">
        <f>IF(#REF!-B15&gt;0,#REF!-B15,"")</f>
        <v>#REF!</v>
      </c>
      <c r="L15" s="219">
        <f t="shared" si="2"/>
        <v>0</v>
      </c>
      <c r="M15" s="215">
        <f>IF(E15="Schicht1",'Spätschicht(18-24) 25%'!E18,IF(E15="Schicht2",'Nachtschicht(00-6) 50%'!E18,IF(E15="Schicht1&amp;2",'Spätschicht(18-24) 25%'!E18+'Nachtschicht(00-6) 50%'!E18,"")))</f>
      </c>
      <c r="N15" s="265"/>
    </row>
    <row r="16" spans="1:14" ht="13.5" customHeight="1">
      <c r="A16" s="140">
        <f t="shared" si="1"/>
        <v>42382</v>
      </c>
      <c r="B16" s="143">
        <v>8</v>
      </c>
      <c r="C16" s="146"/>
      <c r="D16" s="148"/>
      <c r="E16" s="196">
        <f>IF(AND('Spätschicht(18-24) 25%'!E19&gt;0,'Nachtschicht(00-6) 50%'!E19&gt;0),"Schicht1&amp;2",IF('Spätschicht(18-24) 25%'!E19&gt;0,"Schicht1",IF('Nachtschicht(00-6) 50%'!E19&gt;0,"Schicht2","")))</f>
      </c>
      <c r="F16" s="207">
        <f>IF(E16="Schicht1",'Spätschicht(18-24) 25%'!D19,IF(E16="Schicht2",'Nachtschicht(00-6) 50%'!D19,IF(E16="Schicht1&amp;2",'Spätschicht(18-24) 25%'!D19+'Spätschicht(18-24) 25%'!D19,"")))</f>
      </c>
      <c r="G16" s="210">
        <f t="shared" si="3"/>
        <v>0</v>
      </c>
      <c r="H16" s="177">
        <f t="shared" si="0"/>
        <v>0</v>
      </c>
      <c r="I16" s="145"/>
      <c r="J16" s="15" t="e">
        <f>IF(#REF!-B16&lt;0,B16-#REF!,"")</f>
        <v>#REF!</v>
      </c>
      <c r="K16" s="15" t="e">
        <f>IF(#REF!-B16&gt;0,#REF!-B16,"")</f>
        <v>#REF!</v>
      </c>
      <c r="L16" s="219">
        <f t="shared" si="2"/>
        <v>0</v>
      </c>
      <c r="M16" s="215">
        <f>IF(E16="Schicht1",'Spätschicht(18-24) 25%'!E19,IF(E16="Schicht2",'Nachtschicht(00-6) 50%'!E19,IF(E16="Schicht1&amp;2",'Spätschicht(18-24) 25%'!E19+'Nachtschicht(00-6) 50%'!E19,"")))</f>
      </c>
      <c r="N16" s="265"/>
    </row>
    <row r="17" spans="1:14" ht="13.5" customHeight="1">
      <c r="A17" s="140">
        <f t="shared" si="1"/>
        <v>42383</v>
      </c>
      <c r="B17" s="143">
        <v>8</v>
      </c>
      <c r="C17" s="146"/>
      <c r="D17" s="148"/>
      <c r="E17" s="196">
        <f>IF(AND('Spätschicht(18-24) 25%'!E20&gt;0,'Nachtschicht(00-6) 50%'!E20&gt;0),"Schicht1&amp;2",IF('Spätschicht(18-24) 25%'!E20&gt;0,"Schicht1",IF('Nachtschicht(00-6) 50%'!E20&gt;0,"Schicht2","")))</f>
      </c>
      <c r="F17" s="207">
        <f>IF(E17="Schicht1",'Spätschicht(18-24) 25%'!D20,IF(E17="Schicht2",'Nachtschicht(00-6) 50%'!D20,IF(E17="Schicht1&amp;2",'Spätschicht(18-24) 25%'!D20+'Spätschicht(18-24) 25%'!D20,"")))</f>
      </c>
      <c r="G17" s="210">
        <f t="shared" si="3"/>
        <v>0</v>
      </c>
      <c r="H17" s="177">
        <f t="shared" si="0"/>
        <v>0</v>
      </c>
      <c r="I17" s="145"/>
      <c r="J17" s="15" t="e">
        <f>IF(#REF!-B17&lt;0,B17-#REF!,"")</f>
        <v>#REF!</v>
      </c>
      <c r="K17" s="15" t="e">
        <f>IF(#REF!-B17&gt;0,#REF!-B17,"")</f>
        <v>#REF!</v>
      </c>
      <c r="L17" s="219">
        <f t="shared" si="2"/>
        <v>0</v>
      </c>
      <c r="M17" s="215">
        <f>IF(E17="Schicht1",'Spätschicht(18-24) 25%'!E20,IF(E17="Schicht2",'Nachtschicht(00-6) 50%'!E20,IF(E17="Schicht1&amp;2",'Spätschicht(18-24) 25%'!E20+'Nachtschicht(00-6) 50%'!E20,"")))</f>
      </c>
      <c r="N17" s="265"/>
    </row>
    <row r="18" spans="1:14" ht="13.5" customHeight="1">
      <c r="A18" s="140">
        <f t="shared" si="1"/>
        <v>42384</v>
      </c>
      <c r="B18" s="143">
        <v>8</v>
      </c>
      <c r="C18" s="146"/>
      <c r="D18" s="146"/>
      <c r="E18" s="196">
        <f>IF(AND('Spätschicht(18-24) 25%'!E21&gt;0,'Nachtschicht(00-6) 50%'!E21&gt;0),"Schicht1&amp;2",IF('Spätschicht(18-24) 25%'!E21&gt;0,"Schicht1",IF('Nachtschicht(00-6) 50%'!E21&gt;0,"Schicht2","")))</f>
      </c>
      <c r="F18" s="207">
        <f>IF(E18="Schicht1",'Spätschicht(18-24) 25%'!D21,IF(E18="Schicht2",'Nachtschicht(00-6) 50%'!D21,IF(E18="Schicht1&amp;2",'Spätschicht(18-24) 25%'!D21+'Spätschicht(18-24) 25%'!D21,"")))</f>
      </c>
      <c r="G18" s="210">
        <f t="shared" si="3"/>
        <v>0</v>
      </c>
      <c r="H18" s="177">
        <f t="shared" si="0"/>
        <v>0</v>
      </c>
      <c r="I18" s="145"/>
      <c r="J18" s="15" t="e">
        <f>IF(#REF!-B18&lt;0,B18-#REF!,"")</f>
        <v>#REF!</v>
      </c>
      <c r="K18" s="15" t="e">
        <f>IF(#REF!-B18&gt;0,#REF!-B18,"")</f>
        <v>#REF!</v>
      </c>
      <c r="L18" s="219">
        <f t="shared" si="2"/>
        <v>0</v>
      </c>
      <c r="M18" s="215">
        <f>IF(E18="Schicht1",'Spätschicht(18-24) 25%'!E21,IF(E18="Schicht2",'Nachtschicht(00-6) 50%'!E21,IF(E18="Schicht1&amp;2",'Spätschicht(18-24) 25%'!E21+'Nachtschicht(00-6) 50%'!E21,"")))</f>
      </c>
      <c r="N18" s="265"/>
    </row>
    <row r="19" spans="1:14" ht="13.5" customHeight="1">
      <c r="A19" s="140">
        <f t="shared" si="1"/>
        <v>42385</v>
      </c>
      <c r="B19" s="143">
        <v>8</v>
      </c>
      <c r="C19" s="146"/>
      <c r="D19" s="146"/>
      <c r="E19" s="196">
        <f>IF(AND('Spätschicht(18-24) 25%'!E22&gt;0,'Nachtschicht(00-6) 50%'!E22&gt;0),"Schicht1&amp;2",IF('Spätschicht(18-24) 25%'!E22&gt;0,"Schicht1",IF('Nachtschicht(00-6) 50%'!E22&gt;0,"Schicht2","")))</f>
      </c>
      <c r="F19" s="207">
        <f>IF(E19="Schicht1",'Spätschicht(18-24) 25%'!D22,IF(E19="Schicht2",'Nachtschicht(00-6) 50%'!D22,IF(E19="Schicht1&amp;2",'Spätschicht(18-24) 25%'!D22+'Spätschicht(18-24) 25%'!D22,"")))</f>
      </c>
      <c r="G19" s="210">
        <f t="shared" si="3"/>
        <v>0</v>
      </c>
      <c r="H19" s="177">
        <f t="shared" si="0"/>
        <v>0</v>
      </c>
      <c r="I19" s="145"/>
      <c r="J19" s="15" t="e">
        <f>IF(#REF!-B19&lt;0,B19-#REF!,"")</f>
        <v>#REF!</v>
      </c>
      <c r="K19" s="15" t="e">
        <f>IF(#REF!-B19&gt;0,#REF!-B19,"")</f>
        <v>#REF!</v>
      </c>
      <c r="L19" s="219">
        <f t="shared" si="2"/>
        <v>0</v>
      </c>
      <c r="M19" s="215">
        <f>IF(E19="Schicht1",'Spätschicht(18-24) 25%'!E22,IF(E19="Schicht2",'Nachtschicht(00-6) 50%'!E22,IF(E19="Schicht1&amp;2",'Spätschicht(18-24) 25%'!E22+'Nachtschicht(00-6) 50%'!E22,"")))</f>
      </c>
      <c r="N19" s="265"/>
    </row>
    <row r="20" spans="1:14" ht="13.5" customHeight="1">
      <c r="A20" s="140">
        <f t="shared" si="1"/>
        <v>42386</v>
      </c>
      <c r="B20" s="143">
        <v>8</v>
      </c>
      <c r="C20" s="146"/>
      <c r="D20" s="146"/>
      <c r="E20" s="196">
        <f>IF(AND('Spätschicht(18-24) 25%'!E23&gt;0,'Nachtschicht(00-6) 50%'!E23&gt;0),"Schicht1&amp;2",IF('Spätschicht(18-24) 25%'!E23&gt;0,"Schicht1",IF('Nachtschicht(00-6) 50%'!E23&gt;0,"Schicht2","")))</f>
      </c>
      <c r="F20" s="207">
        <f>IF(E20="Schicht1",'Spätschicht(18-24) 25%'!D23,IF(E20="Schicht2",'Nachtschicht(00-6) 50%'!D23,IF(E20="Schicht1&amp;2",'Spätschicht(18-24) 25%'!D23+'Spätschicht(18-24) 25%'!D23,"")))</f>
      </c>
      <c r="G20" s="210">
        <f t="shared" si="3"/>
        <v>0</v>
      </c>
      <c r="H20" s="177">
        <f t="shared" si="0"/>
        <v>0</v>
      </c>
      <c r="I20" s="147"/>
      <c r="J20" s="15" t="e">
        <f>IF(#REF!-B20&lt;0,B20-#REF!,"")</f>
        <v>#REF!</v>
      </c>
      <c r="K20" s="15" t="e">
        <f>IF(#REF!-B20&gt;0,#REF!-B20,"")</f>
        <v>#REF!</v>
      </c>
      <c r="L20" s="219">
        <f t="shared" si="2"/>
        <v>0</v>
      </c>
      <c r="M20" s="215">
        <f>IF(E20="Schicht1",'Spätschicht(18-24) 25%'!E23,IF(E20="Schicht2",'Nachtschicht(00-6) 50%'!E23,IF(E20="Schicht1&amp;2",'Spätschicht(18-24) 25%'!E23+'Nachtschicht(00-6) 50%'!E23,"")))</f>
      </c>
      <c r="N20" s="265"/>
    </row>
    <row r="21" spans="1:14" ht="13.5" customHeight="1">
      <c r="A21" s="140">
        <f t="shared" si="1"/>
        <v>42387</v>
      </c>
      <c r="B21" s="143">
        <v>8</v>
      </c>
      <c r="C21" s="146"/>
      <c r="D21" s="146"/>
      <c r="E21" s="196">
        <f>IF(AND('Spätschicht(18-24) 25%'!E24&gt;0,'Nachtschicht(00-6) 50%'!E24&gt;0),"Schicht1&amp;2",IF('Spätschicht(18-24) 25%'!E24&gt;0,"Schicht1",IF('Nachtschicht(00-6) 50%'!E24&gt;0,"Schicht2","")))</f>
      </c>
      <c r="F21" s="207">
        <f>IF(E21="Schicht1",'Spätschicht(18-24) 25%'!D24,IF(E21="Schicht2",'Nachtschicht(00-6) 50%'!D24,IF(E21="Schicht1&amp;2",'Spätschicht(18-24) 25%'!D24+'Spätschicht(18-24) 25%'!D24,"")))</f>
      </c>
      <c r="G21" s="210">
        <f t="shared" si="3"/>
        <v>0</v>
      </c>
      <c r="H21" s="177">
        <f t="shared" si="0"/>
        <v>0</v>
      </c>
      <c r="I21" s="145"/>
      <c r="J21" s="15" t="e">
        <f>IF(#REF!-B21&lt;0,B21-#REF!,"")</f>
        <v>#REF!</v>
      </c>
      <c r="K21" s="15" t="e">
        <f>IF(#REF!-B21&gt;0,#REF!-B21,"")</f>
        <v>#REF!</v>
      </c>
      <c r="L21" s="219">
        <f t="shared" si="2"/>
        <v>0</v>
      </c>
      <c r="M21" s="215">
        <f>IF(E21="Schicht1",'Spätschicht(18-24) 25%'!E24,IF(E21="Schicht2",'Nachtschicht(00-6) 50%'!E24,IF(E21="Schicht1&amp;2",'Spätschicht(18-24) 25%'!E24+'Nachtschicht(00-6) 50%'!E24,"")))</f>
      </c>
      <c r="N21" s="265"/>
    </row>
    <row r="22" spans="1:14" ht="13.5" customHeight="1">
      <c r="A22" s="140">
        <f t="shared" si="1"/>
        <v>42388</v>
      </c>
      <c r="B22" s="143">
        <v>8</v>
      </c>
      <c r="C22" s="146"/>
      <c r="D22" s="146"/>
      <c r="E22" s="196">
        <f>IF(AND('Spätschicht(18-24) 25%'!E25&gt;0,'Nachtschicht(00-6) 50%'!E25&gt;0),"Schicht1&amp;2",IF('Spätschicht(18-24) 25%'!E25&gt;0,"Schicht1",IF('Nachtschicht(00-6) 50%'!E25&gt;0,"Schicht2","")))</f>
      </c>
      <c r="F22" s="207">
        <f>IF(E22="Schicht1",'Spätschicht(18-24) 25%'!D25,IF(E22="Schicht2",'Nachtschicht(00-6) 50%'!D25,IF(E22="Schicht1&amp;2",'Spätschicht(18-24) 25%'!D25+'Spätschicht(18-24) 25%'!D25,"")))</f>
      </c>
      <c r="G22" s="210">
        <f t="shared" si="3"/>
        <v>0</v>
      </c>
      <c r="H22" s="177">
        <f t="shared" si="0"/>
        <v>0</v>
      </c>
      <c r="I22" s="145"/>
      <c r="J22" s="15" t="e">
        <f>IF(#REF!-B22&lt;0,B22-#REF!,"")</f>
        <v>#REF!</v>
      </c>
      <c r="K22" s="15" t="e">
        <f>IF(#REF!-B22&gt;0,#REF!-B22,"")</f>
        <v>#REF!</v>
      </c>
      <c r="L22" s="219">
        <f t="shared" si="2"/>
        <v>0</v>
      </c>
      <c r="M22" s="215">
        <f>IF(E22="Schicht1",'Spätschicht(18-24) 25%'!E25,IF(E22="Schicht2",'Nachtschicht(00-6) 50%'!E25,IF(E22="Schicht1&amp;2",'Spätschicht(18-24) 25%'!E25+'Nachtschicht(00-6) 50%'!E25,"")))</f>
      </c>
      <c r="N22" s="265"/>
    </row>
    <row r="23" spans="1:14" ht="13.5" customHeight="1">
      <c r="A23" s="140">
        <f t="shared" si="1"/>
        <v>42389</v>
      </c>
      <c r="B23" s="143">
        <v>8</v>
      </c>
      <c r="C23" s="146"/>
      <c r="D23" s="146"/>
      <c r="E23" s="196">
        <f>IF(AND('Spätschicht(18-24) 25%'!E26&gt;0,'Nachtschicht(00-6) 50%'!E26&gt;0),"Schicht1&amp;2",IF('Spätschicht(18-24) 25%'!E26&gt;0,"Schicht1",IF('Nachtschicht(00-6) 50%'!E26&gt;0,"Schicht2","")))</f>
      </c>
      <c r="F23" s="207">
        <f>IF(E23="Schicht1",'Spätschicht(18-24) 25%'!D26,IF(E23="Schicht2",'Nachtschicht(00-6) 50%'!D26,IF(E23="Schicht1&amp;2",'Spätschicht(18-24) 25%'!D26+'Spätschicht(18-24) 25%'!D26,"")))</f>
      </c>
      <c r="G23" s="210">
        <f t="shared" si="3"/>
        <v>0</v>
      </c>
      <c r="H23" s="177">
        <f t="shared" si="0"/>
        <v>0</v>
      </c>
      <c r="I23" s="145"/>
      <c r="J23" s="15" t="e">
        <f>IF(#REF!-B23&lt;0,B23-#REF!,"")</f>
        <v>#REF!</v>
      </c>
      <c r="K23" s="15" t="e">
        <f>IF(#REF!-B23&gt;0,#REF!-B23,"")</f>
        <v>#REF!</v>
      </c>
      <c r="L23" s="219">
        <f t="shared" si="2"/>
        <v>0</v>
      </c>
      <c r="M23" s="215">
        <f>IF(E23="Schicht1",'Spätschicht(18-24) 25%'!E26,IF(E23="Schicht2",'Nachtschicht(00-6) 50%'!E26,IF(E23="Schicht1&amp;2",'Spätschicht(18-24) 25%'!E26+'Nachtschicht(00-6) 50%'!E26,"")))</f>
      </c>
      <c r="N23" s="265"/>
    </row>
    <row r="24" spans="1:14" ht="13.5" customHeight="1">
      <c r="A24" s="140">
        <f t="shared" si="1"/>
        <v>42390</v>
      </c>
      <c r="B24" s="143">
        <v>8</v>
      </c>
      <c r="C24" s="146"/>
      <c r="D24" s="146"/>
      <c r="E24" s="196">
        <f>IF(AND('Spätschicht(18-24) 25%'!E27&gt;0,'Nachtschicht(00-6) 50%'!E27&gt;0),"Schicht1&amp;2",IF('Spätschicht(18-24) 25%'!E27&gt;0,"Schicht1",IF('Nachtschicht(00-6) 50%'!E27&gt;0,"Schicht2","")))</f>
      </c>
      <c r="F24" s="207">
        <f>IF(E24="Schicht1",'Spätschicht(18-24) 25%'!D27,IF(E24="Schicht2",'Nachtschicht(00-6) 50%'!D27,IF(E24="Schicht1&amp;2",'Spätschicht(18-24) 25%'!D27+'Spätschicht(18-24) 25%'!D27,"")))</f>
      </c>
      <c r="G24" s="210">
        <f t="shared" si="3"/>
        <v>0</v>
      </c>
      <c r="H24" s="177">
        <f t="shared" si="0"/>
        <v>0</v>
      </c>
      <c r="I24" s="145"/>
      <c r="J24" s="15" t="e">
        <f>IF(#REF!-B24&lt;0,B24-#REF!,"")</f>
        <v>#REF!</v>
      </c>
      <c r="K24" s="15" t="e">
        <f>IF(#REF!-B24&gt;0,#REF!-B24,"")</f>
        <v>#REF!</v>
      </c>
      <c r="L24" s="219">
        <f t="shared" si="2"/>
        <v>0</v>
      </c>
      <c r="M24" s="215">
        <f>IF(E24="Schicht1",'Spätschicht(18-24) 25%'!E27,IF(E24="Schicht2",'Nachtschicht(00-6) 50%'!E27,IF(E24="Schicht1&amp;2",'Spätschicht(18-24) 25%'!E27+'Nachtschicht(00-6) 50%'!E27,"")))</f>
      </c>
      <c r="N24" s="265"/>
    </row>
    <row r="25" spans="1:14" ht="13.5" customHeight="1">
      <c r="A25" s="140">
        <f t="shared" si="1"/>
        <v>42391</v>
      </c>
      <c r="B25" s="143">
        <v>8</v>
      </c>
      <c r="C25" s="146"/>
      <c r="D25" s="146"/>
      <c r="E25" s="196">
        <f>IF(AND('Spätschicht(18-24) 25%'!E28&gt;0,'Nachtschicht(00-6) 50%'!E28&gt;0),"Schicht1&amp;2",IF('Spätschicht(18-24) 25%'!E28&gt;0,"Schicht1",IF('Nachtschicht(00-6) 50%'!E28&gt;0,"Schicht2","")))</f>
      </c>
      <c r="F25" s="207">
        <f>IF(E25="Schicht1",'Spätschicht(18-24) 25%'!D28,IF(E25="Schicht2",'Nachtschicht(00-6) 50%'!D28,IF(E25="Schicht1&amp;2",'Spätschicht(18-24) 25%'!D28+'Spätschicht(18-24) 25%'!D28,"")))</f>
      </c>
      <c r="G25" s="210">
        <f t="shared" si="3"/>
        <v>0</v>
      </c>
      <c r="H25" s="177">
        <f t="shared" si="0"/>
        <v>0</v>
      </c>
      <c r="I25" s="145"/>
      <c r="J25" s="15" t="e">
        <f>IF(#REF!-B25&lt;0,B25-#REF!,"")</f>
        <v>#REF!</v>
      </c>
      <c r="K25" s="15" t="e">
        <f>IF(#REF!-B25&gt;0,#REF!-B25,"")</f>
        <v>#REF!</v>
      </c>
      <c r="L25" s="219">
        <f t="shared" si="2"/>
        <v>0</v>
      </c>
      <c r="M25" s="215">
        <f>IF(E25="Schicht1",'Spätschicht(18-24) 25%'!E28,IF(E25="Schicht2",'Nachtschicht(00-6) 50%'!E28,IF(E25="Schicht1&amp;2",'Spätschicht(18-24) 25%'!E28+'Nachtschicht(00-6) 50%'!E28,"")))</f>
      </c>
      <c r="N25" s="265"/>
    </row>
    <row r="26" spans="1:14" ht="13.5" customHeight="1">
      <c r="A26" s="140">
        <f t="shared" si="1"/>
        <v>42392</v>
      </c>
      <c r="B26" s="143">
        <v>8</v>
      </c>
      <c r="C26" s="146"/>
      <c r="D26" s="146"/>
      <c r="E26" s="196">
        <f>IF(AND('Spätschicht(18-24) 25%'!E29&gt;0,'Nachtschicht(00-6) 50%'!E29&gt;0),"Schicht1&amp;2",IF('Spätschicht(18-24) 25%'!E29&gt;0,"Schicht1",IF('Nachtschicht(00-6) 50%'!E29&gt;0,"Schicht2","")))</f>
      </c>
      <c r="F26" s="207">
        <f>IF(E26="Schicht1",'Spätschicht(18-24) 25%'!D29,IF(E26="Schicht2",'Nachtschicht(00-6) 50%'!D29,IF(E26="Schicht1&amp;2",'Spätschicht(18-24) 25%'!D29+'Spätschicht(18-24) 25%'!D29,"")))</f>
      </c>
      <c r="G26" s="210">
        <f t="shared" si="3"/>
        <v>0</v>
      </c>
      <c r="H26" s="177">
        <f t="shared" si="0"/>
        <v>0</v>
      </c>
      <c r="I26" s="145"/>
      <c r="J26" s="15" t="e">
        <f>IF(#REF!-B26&lt;0,B26-#REF!,"")</f>
        <v>#REF!</v>
      </c>
      <c r="K26" s="15" t="e">
        <f>IF(#REF!-B26&gt;0,#REF!-B26,"")</f>
        <v>#REF!</v>
      </c>
      <c r="L26" s="219">
        <f t="shared" si="2"/>
        <v>0</v>
      </c>
      <c r="M26" s="215">
        <f>IF(E26="Schicht1",'Spätschicht(18-24) 25%'!E29,IF(E26="Schicht2",'Nachtschicht(00-6) 50%'!E29,IF(E26="Schicht1&amp;2",'Spätschicht(18-24) 25%'!E29+'Nachtschicht(00-6) 50%'!E29,"")))</f>
      </c>
      <c r="N26" s="265"/>
    </row>
    <row r="27" spans="1:14" ht="13.5" customHeight="1">
      <c r="A27" s="140">
        <f t="shared" si="1"/>
        <v>42393</v>
      </c>
      <c r="B27" s="143">
        <v>8</v>
      </c>
      <c r="C27" s="146"/>
      <c r="D27" s="146"/>
      <c r="E27" s="196">
        <f>IF(AND('Spätschicht(18-24) 25%'!E30&gt;0,'Nachtschicht(00-6) 50%'!E30&gt;0),"Schicht1&amp;2",IF('Spätschicht(18-24) 25%'!E30&gt;0,"Schicht1",IF('Nachtschicht(00-6) 50%'!E30&gt;0,"Schicht2","")))</f>
      </c>
      <c r="F27" s="207">
        <f>IF(E27="Schicht1",'Spätschicht(18-24) 25%'!D30,IF(E27="Schicht2",'Nachtschicht(00-6) 50%'!D30,IF(E27="Schicht1&amp;2",'Spätschicht(18-24) 25%'!D30+'Spätschicht(18-24) 25%'!D30,"")))</f>
      </c>
      <c r="G27" s="210">
        <f t="shared" si="3"/>
        <v>0</v>
      </c>
      <c r="H27" s="177">
        <f t="shared" si="0"/>
        <v>0</v>
      </c>
      <c r="I27" s="145"/>
      <c r="J27" s="15" t="e">
        <f>IF(#REF!-B27&lt;0,B27-#REF!,"")</f>
        <v>#REF!</v>
      </c>
      <c r="K27" s="15" t="e">
        <f>IF(#REF!-B27&gt;0,#REF!-B27,"")</f>
        <v>#REF!</v>
      </c>
      <c r="L27" s="219">
        <f t="shared" si="2"/>
        <v>0</v>
      </c>
      <c r="M27" s="215">
        <f>IF(E27="Schicht1",'Spätschicht(18-24) 25%'!E30,IF(E27="Schicht2",'Nachtschicht(00-6) 50%'!E30,IF(E27="Schicht1&amp;2",'Spätschicht(18-24) 25%'!E30+'Nachtschicht(00-6) 50%'!E30,"")))</f>
      </c>
      <c r="N27" s="265"/>
    </row>
    <row r="28" spans="1:14" ht="13.5" customHeight="1">
      <c r="A28" s="140">
        <f t="shared" si="1"/>
        <v>42394</v>
      </c>
      <c r="B28" s="143">
        <v>8</v>
      </c>
      <c r="C28" s="146"/>
      <c r="D28" s="146"/>
      <c r="E28" s="196">
        <f>IF(AND('Spätschicht(18-24) 25%'!E31&gt;0,'Nachtschicht(00-6) 50%'!E31&gt;0),"Schicht1&amp;2",IF('Spätschicht(18-24) 25%'!E31&gt;0,"Schicht1",IF('Nachtschicht(00-6) 50%'!E31&gt;0,"Schicht2","")))</f>
      </c>
      <c r="F28" s="207">
        <f>IF(E28="Schicht1",'Spätschicht(18-24) 25%'!D31,IF(E28="Schicht2",'Nachtschicht(00-6) 50%'!D31,IF(E28="Schicht1&amp;2",'Spätschicht(18-24) 25%'!D31+'Spätschicht(18-24) 25%'!D31,"")))</f>
      </c>
      <c r="G28" s="210">
        <f t="shared" si="3"/>
        <v>0</v>
      </c>
      <c r="H28" s="177">
        <f t="shared" si="0"/>
        <v>0</v>
      </c>
      <c r="I28" s="145"/>
      <c r="J28" s="15" t="e">
        <f>IF(#REF!-B28&lt;0,B28-#REF!,"")</f>
        <v>#REF!</v>
      </c>
      <c r="K28" s="15" t="e">
        <f>IF(#REF!-B28&gt;0,#REF!-B28,"")</f>
        <v>#REF!</v>
      </c>
      <c r="L28" s="219">
        <f t="shared" si="2"/>
        <v>0</v>
      </c>
      <c r="M28" s="215">
        <f>IF(E28="Schicht1",'Spätschicht(18-24) 25%'!E31,IF(E28="Schicht2",'Nachtschicht(00-6) 50%'!E31,IF(E28="Schicht1&amp;2",'Spätschicht(18-24) 25%'!E31+'Nachtschicht(00-6) 50%'!E31,"")))</f>
      </c>
      <c r="N28" s="265"/>
    </row>
    <row r="29" spans="1:14" ht="13.5" customHeight="1">
      <c r="A29" s="140">
        <f t="shared" si="1"/>
        <v>42395</v>
      </c>
      <c r="B29" s="143">
        <v>8</v>
      </c>
      <c r="C29" s="146"/>
      <c r="D29" s="146"/>
      <c r="E29" s="196">
        <f>IF(AND('Spätschicht(18-24) 25%'!E32&gt;0,'Nachtschicht(00-6) 50%'!E32&gt;0),"Schicht1&amp;2",IF('Spätschicht(18-24) 25%'!E32&gt;0,"Schicht1",IF('Nachtschicht(00-6) 50%'!E32&gt;0,"Schicht2","")))</f>
      </c>
      <c r="F29" s="207">
        <f>IF(E29="Schicht1",'Spätschicht(18-24) 25%'!D32,IF(E29="Schicht2",'Nachtschicht(00-6) 50%'!D32,IF(E29="Schicht1&amp;2",'Spätschicht(18-24) 25%'!D32+'Spätschicht(18-24) 25%'!D32,"")))</f>
      </c>
      <c r="G29" s="210">
        <f t="shared" si="3"/>
        <v>0</v>
      </c>
      <c r="H29" s="177">
        <f t="shared" si="0"/>
        <v>0</v>
      </c>
      <c r="I29" s="145"/>
      <c r="J29" s="15" t="e">
        <f>IF(#REF!-B29&lt;0,B29-#REF!,"")</f>
        <v>#REF!</v>
      </c>
      <c r="K29" s="15" t="e">
        <f>IF(#REF!-B29&gt;0,#REF!-B29,"")</f>
        <v>#REF!</v>
      </c>
      <c r="L29" s="219">
        <f t="shared" si="2"/>
        <v>0</v>
      </c>
      <c r="M29" s="215">
        <f>IF(E29="Schicht1",'Spätschicht(18-24) 25%'!E32,IF(E29="Schicht2",'Nachtschicht(00-6) 50%'!E32,IF(E29="Schicht1&amp;2",'Spätschicht(18-24) 25%'!E32+'Nachtschicht(00-6) 50%'!E32,"")))</f>
      </c>
      <c r="N29" s="265"/>
    </row>
    <row r="30" spans="1:14" ht="13.5" customHeight="1">
      <c r="A30" s="140">
        <f t="shared" si="1"/>
        <v>42396</v>
      </c>
      <c r="B30" s="143">
        <v>8</v>
      </c>
      <c r="C30" s="146"/>
      <c r="D30" s="146"/>
      <c r="E30" s="196">
        <f>IF(AND('Spätschicht(18-24) 25%'!E33&gt;0,'Nachtschicht(00-6) 50%'!E33&gt;0),"Schicht1&amp;2",IF('Spätschicht(18-24) 25%'!E33&gt;0,"Schicht1",IF('Nachtschicht(00-6) 50%'!E33&gt;0,"Schicht2","")))</f>
      </c>
      <c r="F30" s="207">
        <f>IF(E30="Schicht1",'Spätschicht(18-24) 25%'!D33,IF(E30="Schicht2",'Nachtschicht(00-6) 50%'!D33,IF(E30="Schicht1&amp;2",'Spätschicht(18-24) 25%'!D33+'Spätschicht(18-24) 25%'!D33,"")))</f>
      </c>
      <c r="G30" s="210">
        <f t="shared" si="3"/>
        <v>0</v>
      </c>
      <c r="H30" s="177">
        <f t="shared" si="0"/>
        <v>0</v>
      </c>
      <c r="I30" s="145"/>
      <c r="J30" s="15" t="e">
        <f>IF(#REF!-B30&lt;0,B30-#REF!,"")</f>
        <v>#REF!</v>
      </c>
      <c r="K30" s="15" t="e">
        <f>IF(#REF!-B30&gt;0,#REF!-B30,"")</f>
        <v>#REF!</v>
      </c>
      <c r="L30" s="219">
        <f t="shared" si="2"/>
        <v>0</v>
      </c>
      <c r="M30" s="215">
        <f>IF(E30="Schicht1",'Spätschicht(18-24) 25%'!E33,IF(E30="Schicht2",'Nachtschicht(00-6) 50%'!E33,IF(E30="Schicht1&amp;2",'Spätschicht(18-24) 25%'!E33+'Nachtschicht(00-6) 50%'!E33,"")))</f>
      </c>
      <c r="N30" s="265"/>
    </row>
    <row r="31" spans="1:14" ht="13.5" customHeight="1">
      <c r="A31" s="140">
        <f t="shared" si="1"/>
        <v>42397</v>
      </c>
      <c r="B31" s="143">
        <v>8</v>
      </c>
      <c r="C31" s="146"/>
      <c r="D31" s="146"/>
      <c r="E31" s="196">
        <f>IF(AND('Spätschicht(18-24) 25%'!E34&gt;0,'Nachtschicht(00-6) 50%'!E34&gt;0),"Schicht1&amp;2",IF('Spätschicht(18-24) 25%'!E34&gt;0,"Schicht1",IF('Nachtschicht(00-6) 50%'!E34&gt;0,"Schicht2","")))</f>
      </c>
      <c r="F31" s="207">
        <f>IF(E31="Schicht1",'Spätschicht(18-24) 25%'!D34,IF(E31="Schicht2",'Nachtschicht(00-6) 50%'!D34,IF(E31="Schicht1&amp;2",'Spätschicht(18-24) 25%'!D34+'Spätschicht(18-24) 25%'!D34,"")))</f>
      </c>
      <c r="G31" s="210">
        <f t="shared" si="3"/>
        <v>0</v>
      </c>
      <c r="H31" s="177">
        <f t="shared" si="0"/>
        <v>0</v>
      </c>
      <c r="I31" s="145"/>
      <c r="J31" s="15" t="e">
        <f>IF(#REF!-B31&lt;0,B31-#REF!,"")</f>
        <v>#REF!</v>
      </c>
      <c r="K31" s="15" t="e">
        <f>IF(#REF!-B31&gt;0,#REF!-B31,"")</f>
        <v>#REF!</v>
      </c>
      <c r="L31" s="219">
        <f t="shared" si="2"/>
        <v>0</v>
      </c>
      <c r="M31" s="215">
        <f>IF(E31="Schicht1",'Spätschicht(18-24) 25%'!E34,IF(E31="Schicht2",'Nachtschicht(00-6) 50%'!E34,IF(E31="Schicht1&amp;2",'Spätschicht(18-24) 25%'!E34+'Nachtschicht(00-6) 50%'!E34,"")))</f>
      </c>
      <c r="N31" s="265"/>
    </row>
    <row r="32" spans="1:14" ht="13.5" customHeight="1">
      <c r="A32" s="140">
        <f t="shared" si="1"/>
        <v>42398</v>
      </c>
      <c r="B32" s="143">
        <v>8</v>
      </c>
      <c r="C32" s="146"/>
      <c r="D32" s="146"/>
      <c r="E32" s="196">
        <f>IF(AND('Spätschicht(18-24) 25%'!E35&gt;0,'Nachtschicht(00-6) 50%'!E35&gt;0),"Schicht1&amp;2",IF('Spätschicht(18-24) 25%'!E35&gt;0,"Schicht1",IF('Nachtschicht(00-6) 50%'!E35&gt;0,"Schicht2","")))</f>
      </c>
      <c r="F32" s="207">
        <f>IF(E32="Schicht1",'Spätschicht(18-24) 25%'!D35,IF(E32="Schicht2",'Nachtschicht(00-6) 50%'!D35,IF(E32="Schicht1&amp;2",'Spätschicht(18-24) 25%'!D35+'Spätschicht(18-24) 25%'!D35,"")))</f>
      </c>
      <c r="G32" s="210">
        <f t="shared" si="3"/>
        <v>0</v>
      </c>
      <c r="H32" s="177">
        <f t="shared" si="0"/>
        <v>0</v>
      </c>
      <c r="I32" s="145"/>
      <c r="J32" s="15" t="e">
        <f>IF(#REF!-B32&lt;0,B32-#REF!,"")</f>
        <v>#REF!</v>
      </c>
      <c r="K32" s="15" t="e">
        <f>IF(#REF!-B32&gt;0,#REF!-B32,"")</f>
        <v>#REF!</v>
      </c>
      <c r="L32" s="219">
        <f t="shared" si="2"/>
        <v>0</v>
      </c>
      <c r="M32" s="215">
        <f>IF(E32="Schicht1",'Spätschicht(18-24) 25%'!E35,IF(E32="Schicht2",'Nachtschicht(00-6) 50%'!E35,IF(E32="Schicht1&amp;2",'Spätschicht(18-24) 25%'!E35+'Nachtschicht(00-6) 50%'!E35,"")))</f>
      </c>
      <c r="N32" s="265"/>
    </row>
    <row r="33" spans="1:14" ht="13.5" customHeight="1">
      <c r="A33" s="140">
        <f t="shared" si="1"/>
        <v>42399</v>
      </c>
      <c r="B33" s="143">
        <v>8</v>
      </c>
      <c r="C33" s="146"/>
      <c r="D33" s="146"/>
      <c r="E33" s="196">
        <f>IF(AND('Spätschicht(18-24) 25%'!E36&gt;0,'Nachtschicht(00-6) 50%'!E36&gt;0),"Schicht1&amp;2",IF('Spätschicht(18-24) 25%'!E36&gt;0,"Schicht1",IF('Nachtschicht(00-6) 50%'!E36&gt;0,"Schicht2","")))</f>
      </c>
      <c r="F33" s="207">
        <f>IF(E33="Schicht1",'Spätschicht(18-24) 25%'!D36,IF(E33="Schicht2",'Nachtschicht(00-6) 50%'!D36,IF(E33="Schicht1&amp;2",'Spätschicht(18-24) 25%'!D36+'Spätschicht(18-24) 25%'!D36,"")))</f>
      </c>
      <c r="G33" s="210">
        <f t="shared" si="3"/>
        <v>0</v>
      </c>
      <c r="H33" s="177">
        <f t="shared" si="0"/>
        <v>0</v>
      </c>
      <c r="I33" s="145"/>
      <c r="J33" s="15" t="e">
        <f>IF(#REF!-B33&lt;0,B33-#REF!,"")</f>
        <v>#REF!</v>
      </c>
      <c r="K33" s="15" t="e">
        <f>IF(#REF!-B33&gt;0,#REF!-B33,"")</f>
        <v>#REF!</v>
      </c>
      <c r="L33" s="219">
        <f t="shared" si="2"/>
        <v>0</v>
      </c>
      <c r="M33" s="215">
        <f>IF(E33="Schicht1",'Spätschicht(18-24) 25%'!E36,IF(E33="Schicht2",'Nachtschicht(00-6) 50%'!E36,IF(E33="Schicht1&amp;2",'Spätschicht(18-24) 25%'!E36+'Nachtschicht(00-6) 50%'!E36,"")))</f>
      </c>
      <c r="N33" s="265"/>
    </row>
    <row r="34" spans="1:14" ht="13.5" customHeight="1" thickBot="1">
      <c r="A34" s="140">
        <f t="shared" si="1"/>
        <v>42400</v>
      </c>
      <c r="B34" s="143">
        <v>8</v>
      </c>
      <c r="C34" s="146"/>
      <c r="D34" s="146"/>
      <c r="E34" s="196">
        <f>IF(AND('Spätschicht(18-24) 25%'!E37&gt;0,'Nachtschicht(00-6) 50%'!E37&gt;0),"Schicht1&amp;2",IF('Spätschicht(18-24) 25%'!E37&gt;0,"Schicht1",IF('Nachtschicht(00-6) 50%'!E37&gt;0,"Schicht2","")))</f>
      </c>
      <c r="F34" s="209">
        <f>IF(E34="Schicht1",'Spätschicht(18-24) 25%'!D37,IF(E34="Schicht2",'Nachtschicht(00-6) 50%'!D37,IF(E34="Schicht1&amp;2",'Spätschicht(18-24) 25%'!D37+'Spätschicht(18-24) 25%'!D37,"")))</f>
      </c>
      <c r="G34" s="213">
        <f t="shared" si="3"/>
        <v>0</v>
      </c>
      <c r="H34" s="177">
        <f t="shared" si="0"/>
        <v>0</v>
      </c>
      <c r="I34" s="145"/>
      <c r="J34" s="15" t="e">
        <f>IF(#REF!-B34&lt;0,B34-#REF!,"")</f>
        <v>#REF!</v>
      </c>
      <c r="K34" s="15" t="e">
        <f>IF(#REF!-B34&gt;0,#REF!-B34,"")</f>
        <v>#REF!</v>
      </c>
      <c r="L34" s="220">
        <f t="shared" si="2"/>
        <v>0</v>
      </c>
      <c r="M34" s="215">
        <f>IF(E34="Schicht1",'Spätschicht(18-24) 25%'!E37,IF(E34="Schicht2",'Nachtschicht(00-6) 50%'!E37,IF(E34="Schicht1&amp;2",'Spätschicht(18-24) 25%'!E37+'Nachtschicht(00-6) 50%'!E37,"")))</f>
      </c>
      <c r="N34" s="265"/>
    </row>
    <row r="35" spans="1:14" s="4" customFormat="1" ht="13.5" thickBot="1">
      <c r="A35" s="229"/>
      <c r="B35" s="229"/>
      <c r="C35" s="280"/>
      <c r="D35" s="280"/>
      <c r="E35" s="281"/>
      <c r="F35" s="224">
        <f>SUM(F4:F34)</f>
        <v>23</v>
      </c>
      <c r="G35" s="223">
        <f>SUM(G4:G34)</f>
        <v>11</v>
      </c>
      <c r="H35" s="253"/>
      <c r="I35" s="17"/>
      <c r="J35" s="13" t="e">
        <f>SUM(J4:J34)</f>
        <v>#REF!</v>
      </c>
      <c r="K35" s="13" t="e">
        <f>SUM(K4:K34)</f>
        <v>#REF!</v>
      </c>
      <c r="L35" s="221">
        <f>SUM(L4:L34)</f>
        <v>139.7</v>
      </c>
      <c r="M35" s="216">
        <f>SUM(M4:M34)</f>
        <v>403.2249999999999</v>
      </c>
      <c r="N35" s="265"/>
    </row>
    <row r="36" spans="1:14" ht="27.75" thickBot="1">
      <c r="A36" s="267" t="s">
        <v>76</v>
      </c>
      <c r="B36" s="268"/>
      <c r="C36" s="268"/>
      <c r="D36" s="268"/>
      <c r="E36" s="269"/>
      <c r="F36" s="262">
        <f>SUM(F35:G35)</f>
        <v>34</v>
      </c>
      <c r="G36" s="263"/>
      <c r="H36" s="254"/>
      <c r="I36" s="214" t="s">
        <v>78</v>
      </c>
      <c r="J36" s="11" t="e">
        <f>J35*24</f>
        <v>#REF!</v>
      </c>
      <c r="K36" s="11" t="e">
        <f>K35*24</f>
        <v>#REF!</v>
      </c>
      <c r="L36" s="257">
        <f>SUM(L35+M35)</f>
        <v>542.925</v>
      </c>
      <c r="M36" s="258"/>
      <c r="N36" s="265"/>
    </row>
    <row r="37" spans="1:14" ht="12.75" customHeight="1">
      <c r="A37" s="270" t="s">
        <v>77</v>
      </c>
      <c r="B37" s="271"/>
      <c r="C37" s="271"/>
      <c r="D37" s="271"/>
      <c r="E37" s="272"/>
      <c r="F37" s="276">
        <f>COUNTIF(I4:I34,"U")</f>
        <v>0</v>
      </c>
      <c r="G37" s="277"/>
      <c r="H37" s="254"/>
      <c r="I37" s="264">
        <f ca="1">IF(A3&lt;TODAY(),K36-J36,0)</f>
        <v>0</v>
      </c>
      <c r="J37" s="264"/>
      <c r="K37" s="264"/>
      <c r="L37" s="264"/>
      <c r="M37" s="264"/>
      <c r="N37" s="264"/>
    </row>
    <row r="38" spans="1:14" ht="13.5" customHeight="1" thickBot="1">
      <c r="A38" s="273"/>
      <c r="B38" s="274"/>
      <c r="C38" s="274"/>
      <c r="D38" s="274"/>
      <c r="E38" s="275"/>
      <c r="F38" s="278"/>
      <c r="G38" s="279"/>
      <c r="H38" s="254"/>
      <c r="I38" s="264"/>
      <c r="J38" s="264"/>
      <c r="K38" s="264"/>
      <c r="L38" s="264"/>
      <c r="M38" s="264"/>
      <c r="N38" s="264"/>
    </row>
  </sheetData>
  <sheetProtection/>
  <mergeCells count="13">
    <mergeCell ref="A37:E38"/>
    <mergeCell ref="F37:G38"/>
    <mergeCell ref="C35:E35"/>
    <mergeCell ref="H35:H38"/>
    <mergeCell ref="A3:B3"/>
    <mergeCell ref="L36:M36"/>
    <mergeCell ref="A1:A2"/>
    <mergeCell ref="C3:D3"/>
    <mergeCell ref="F36:G36"/>
    <mergeCell ref="I37:N38"/>
    <mergeCell ref="N1:N36"/>
    <mergeCell ref="F3:L3"/>
    <mergeCell ref="A36:E36"/>
  </mergeCells>
  <conditionalFormatting sqref="A4:L34">
    <cfRule type="expression" priority="5" dxfId="2" stopIfTrue="1">
      <formula>ISNUMBER(VLOOKUP($A4,Feiertage,1,0))</formula>
    </cfRule>
    <cfRule type="expression" priority="6" dxfId="1" stopIfTrue="1">
      <formula>WEEKDAY($A4,2)&gt;5</formula>
    </cfRule>
    <cfRule type="expression" priority="7" dxfId="0" stopIfTrue="1">
      <formula>OR(A4&lt;0,LEFT(A4,1)="-")</formula>
    </cfRule>
  </conditionalFormatting>
  <conditionalFormatting sqref="F4:F34">
    <cfRule type="expression" priority="1" dxfId="2" stopIfTrue="1">
      <formula>ISNUMBER(VLOOKUP($A4,Feiertage,1,0))</formula>
    </cfRule>
    <cfRule type="expression" priority="2" dxfId="1" stopIfTrue="1">
      <formula>WEEKDAY($A4,2)&gt;5</formula>
    </cfRule>
    <cfRule type="expression" priority="3" dxfId="0" stopIfTrue="1">
      <formula>OR(F4&lt;0,LEFT(F4,1)="-")</formula>
    </cfRule>
  </conditionalFormatting>
  <printOptions gridLines="1"/>
  <pageMargins left="0.77" right="0.25" top="0.28" bottom="0.53" header="0.2" footer="0.3"/>
  <pageSetup horizontalDpi="600" verticalDpi="600" orientation="landscape" paperSize="9" r:id="rId3"/>
  <ignoredErrors>
    <ignoredError sqref="L5:L7" unlockedFormula="1"/>
  </ignoredErrors>
  <legacyDrawing r:id="rId2"/>
</worksheet>
</file>

<file path=xl/worksheets/sheet4.xml><?xml version="1.0" encoding="utf-8"?>
<worksheet xmlns="http://schemas.openxmlformats.org/spreadsheetml/2006/main" xmlns:r="http://schemas.openxmlformats.org/officeDocument/2006/relationships">
  <sheetPr codeName="Tabelle02"/>
  <dimension ref="A1:M37"/>
  <sheetViews>
    <sheetView showZeros="0" zoomScalePageLayoutView="0" workbookViewId="0" topLeftCell="A1">
      <pane ySplit="2" topLeftCell="A3" activePane="bottomLeft" state="frozen"/>
      <selection pane="topLeft" activeCell="L12" sqref="L12"/>
      <selection pane="bottomLeft" activeCell="C20" sqref="C20"/>
    </sheetView>
  </sheetViews>
  <sheetFormatPr defaultColWidth="11.421875" defaultRowHeight="12.75"/>
  <cols>
    <col min="1" max="1" width="14.8515625" style="7" customWidth="1"/>
    <col min="2" max="2" width="11.421875" style="7" customWidth="1"/>
    <col min="3" max="5" width="10.57421875" style="133" bestFit="1" customWidth="1"/>
    <col min="6" max="6" width="11.8515625" style="133" bestFit="1" customWidth="1"/>
    <col min="7" max="7" width="10.140625" style="133" customWidth="1"/>
    <col min="8" max="8" width="7.7109375" style="175" customWidth="1"/>
    <col min="9" max="9" width="11.8515625" style="11" customWidth="1"/>
    <col min="10" max="11" width="9.8515625" style="15" hidden="1" customWidth="1"/>
    <col min="12" max="12" width="9.8515625" style="137" customWidth="1"/>
    <col min="13" max="13" width="17.00390625" style="137" bestFit="1" customWidth="1"/>
    <col min="14" max="16384" width="11.421875" style="7" customWidth="1"/>
  </cols>
  <sheetData>
    <row r="1" spans="1:13" ht="14.25" customHeight="1">
      <c r="A1" s="150"/>
      <c r="B1" s="150"/>
      <c r="C1" s="205" t="s">
        <v>74</v>
      </c>
      <c r="D1" s="205" t="s">
        <v>74</v>
      </c>
      <c r="E1" s="153"/>
      <c r="F1" s="205" t="s">
        <v>75</v>
      </c>
      <c r="G1" s="205" t="s">
        <v>74</v>
      </c>
      <c r="H1" s="180"/>
      <c r="I1" s="154"/>
      <c r="J1" s="152"/>
      <c r="K1" s="152"/>
      <c r="L1" s="155"/>
      <c r="M1" s="155"/>
    </row>
    <row r="2" spans="1:13" s="4" customFormat="1" ht="17.25" customHeight="1" thickBot="1">
      <c r="A2" s="3"/>
      <c r="B2" s="151" t="s">
        <v>15</v>
      </c>
      <c r="C2" s="156" t="s">
        <v>1</v>
      </c>
      <c r="D2" s="156" t="s">
        <v>2</v>
      </c>
      <c r="E2" s="156" t="s">
        <v>73</v>
      </c>
      <c r="F2" s="156" t="s">
        <v>17</v>
      </c>
      <c r="G2" s="156" t="s">
        <v>17</v>
      </c>
      <c r="H2" s="181" t="s">
        <v>29</v>
      </c>
      <c r="I2" s="157" t="s">
        <v>38</v>
      </c>
      <c r="J2" s="158"/>
      <c r="K2" s="158"/>
      <c r="L2" s="182" t="s">
        <v>70</v>
      </c>
      <c r="M2" s="167" t="s">
        <v>71</v>
      </c>
    </row>
    <row r="3" spans="1:12" ht="33" customHeight="1">
      <c r="A3" s="292">
        <f>DATE(gewJahr,2,1)</f>
        <v>42401</v>
      </c>
      <c r="B3" s="293"/>
      <c r="C3" s="298"/>
      <c r="D3" s="298"/>
      <c r="E3" s="169"/>
      <c r="F3" s="169"/>
      <c r="G3" s="132"/>
      <c r="H3" s="176"/>
      <c r="I3" s="6"/>
      <c r="J3" s="14" t="s">
        <v>19</v>
      </c>
      <c r="K3" s="14" t="s">
        <v>20</v>
      </c>
      <c r="L3" s="170"/>
    </row>
    <row r="4" spans="1:13" ht="13.5" customHeight="1">
      <c r="A4" s="140">
        <f>DATE(gewJahr,MONTH($A$3),DAY(A3))</f>
        <v>42401</v>
      </c>
      <c r="B4" s="141">
        <f aca="true" t="shared" si="0" ref="B4:B32">IF(OR(A4="",ISNUMBER(VLOOKUP(A4,Feiertage,1,FALSE))),0,VLOOKUP(WEEKDAY(A4,2),Tagesarbeitszeit,2,0))</f>
        <v>0.3333333333333333</v>
      </c>
      <c r="C4" s="146"/>
      <c r="D4" s="146"/>
      <c r="E4" s="144">
        <f>IF(AND('Spätschicht(18-24) 25%'!E45&gt;0,'Nachtschicht(00-6) 50%'!E45&gt;0),"Schicht1&amp;2",IF('Spätschicht(18-24) 25%'!E45&gt;0,"Schicht1",IF('Nachtschicht(00-6) 50%'!E45&gt;0,"Schicht2","")))</f>
      </c>
      <c r="F4" s="207">
        <f>IF(E4="Schicht1",'Spätschicht(18-24) 25%'!D45,IF(E4="Schicht2",'Nachtschicht(00-6) 50%'!D45,IF(E4="Schicht1&amp;2",'Spätschicht(18-24) 25%'!D45+'Spätschicht(18-24) 25%'!D45,"")))</f>
      </c>
      <c r="G4" s="210">
        <f>SUM(D4-C4)</f>
        <v>0</v>
      </c>
      <c r="H4" s="177">
        <f aca="true" t="shared" si="1" ref="H4:H32">IF(OR(I4="U",I4="K",I4="HU",G4=0),0,VLOOKUP(WEEKDAY(A4,2),Tagesarbeitszeit,3,0))</f>
        <v>0</v>
      </c>
      <c r="I4" s="228"/>
      <c r="J4" s="172" t="e">
        <f>IF(#REF!-B4&lt;0,B4-#REF!,"")</f>
        <v>#REF!</v>
      </c>
      <c r="K4" s="172" t="e">
        <f>IF(#REF!-B4&gt;0,#REF!-B4,"")</f>
        <v>#REF!</v>
      </c>
      <c r="L4" s="238">
        <f>G4*12.7</f>
        <v>0</v>
      </c>
      <c r="M4" s="215">
        <f>IF(E4="Schicht1",'Spätschicht(18-24) 25%'!E45,IF(E4="Schicht2",'Nachtschicht(00-6) 50%'!E45,IF(E4="Schicht1&amp;2",'Spätschicht(18-24) 25%'!E45+'Nachtschicht(00-6) 50%'!E45,"")))</f>
      </c>
    </row>
    <row r="5" spans="1:13" ht="13.5" customHeight="1">
      <c r="A5" s="140">
        <f aca="true" t="shared" si="2" ref="A5:A32">IF(A4="","",IF(MONTH(A4+1)=MONTH($A$3),DATE(gewJahr,MONTH($A$3),DAY(A4+1)),""))</f>
        <v>42402</v>
      </c>
      <c r="B5" s="141">
        <f t="shared" si="0"/>
        <v>0.3333333333333333</v>
      </c>
      <c r="C5" s="146"/>
      <c r="D5" s="146"/>
      <c r="E5" s="144">
        <f>IF(AND('Spätschicht(18-24) 25%'!E46&gt;0,'Nachtschicht(00-6) 50%'!E46&gt;0),"Schicht1&amp;2",IF('Spätschicht(18-24) 25%'!E46&gt;0,"Schicht1",IF('Nachtschicht(00-6) 50%'!E46&gt;0,"Schicht2","")))</f>
      </c>
      <c r="F5" s="207">
        <f>IF(E5="Schicht1",'Spätschicht(18-24) 25%'!D46,IF(E5="Schicht2",'Nachtschicht(00-6) 50%'!D46,IF(E5="Schicht1&amp;2",'Spätschicht(18-24) 25%'!D46+'Spätschicht(18-24) 25%'!D46,"")))</f>
      </c>
      <c r="G5" s="210">
        <f aca="true" t="shared" si="3" ref="G5:G32">SUM(D5-C5)</f>
        <v>0</v>
      </c>
      <c r="H5" s="177">
        <f t="shared" si="1"/>
        <v>0</v>
      </c>
      <c r="I5" s="228"/>
      <c r="J5" s="173" t="e">
        <f>IF(#REF!-B5&lt;0,B5-#REF!,"")</f>
        <v>#REF!</v>
      </c>
      <c r="K5" s="172" t="e">
        <f>IF(#REF!-B5&gt;0,#REF!-B5,"")</f>
        <v>#REF!</v>
      </c>
      <c r="L5" s="238">
        <f aca="true" t="shared" si="4" ref="L5:L32">G5*12.7</f>
        <v>0</v>
      </c>
      <c r="M5" s="215">
        <f>IF(E5="Schicht1",'Spätschicht(18-24) 25%'!E46,IF(E5="Schicht2",'Nachtschicht(00-6) 50%'!E46,IF(E5="Schicht1&amp;2",'Spätschicht(18-24) 25%'!E46+'Nachtschicht(00-6) 50%'!E46,"")))</f>
      </c>
    </row>
    <row r="6" spans="1:13" ht="13.5" customHeight="1">
      <c r="A6" s="140">
        <f t="shared" si="2"/>
        <v>42403</v>
      </c>
      <c r="B6" s="141">
        <f t="shared" si="0"/>
        <v>0.3333333333333333</v>
      </c>
      <c r="C6" s="146"/>
      <c r="D6" s="146"/>
      <c r="E6" s="144">
        <f>IF(AND('Spätschicht(18-24) 25%'!E47&gt;0,'Nachtschicht(00-6) 50%'!E47&gt;0),"Schicht1&amp;2",IF('Spätschicht(18-24) 25%'!E47&gt;0,"Schicht1",IF('Nachtschicht(00-6) 50%'!E47&gt;0,"Schicht2","")))</f>
      </c>
      <c r="F6" s="207">
        <f>IF(E6="Schicht1",'Spätschicht(18-24) 25%'!D47,IF(E6="Schicht2",'Nachtschicht(00-6) 50%'!D47,IF(E6="Schicht1&amp;2",'Spätschicht(18-24) 25%'!D47+'Spätschicht(18-24) 25%'!D47,"")))</f>
      </c>
      <c r="G6" s="210">
        <f t="shared" si="3"/>
        <v>0</v>
      </c>
      <c r="H6" s="177">
        <f t="shared" si="1"/>
        <v>0</v>
      </c>
      <c r="I6" s="228"/>
      <c r="J6" s="173" t="e">
        <f>IF(#REF!-B6&lt;0,B6-#REF!,"")</f>
        <v>#REF!</v>
      </c>
      <c r="K6" s="172" t="e">
        <f>IF(#REF!-B6&gt;0,#REF!-B6,"")</f>
        <v>#REF!</v>
      </c>
      <c r="L6" s="238">
        <f t="shared" si="4"/>
        <v>0</v>
      </c>
      <c r="M6" s="215">
        <f>IF(E6="Schicht1",'Spätschicht(18-24) 25%'!E47,IF(E6="Schicht2",'Nachtschicht(00-6) 50%'!E47,IF(E6="Schicht1&amp;2",'Spätschicht(18-24) 25%'!E47+'Nachtschicht(00-6) 50%'!E47,"")))</f>
      </c>
    </row>
    <row r="7" spans="1:13" ht="13.5" customHeight="1">
      <c r="A7" s="140">
        <f t="shared" si="2"/>
        <v>42404</v>
      </c>
      <c r="B7" s="141">
        <f t="shared" si="0"/>
        <v>0.3333333333333333</v>
      </c>
      <c r="C7" s="146"/>
      <c r="D7" s="146"/>
      <c r="E7" s="144">
        <f>IF(AND('Spätschicht(18-24) 25%'!E48&gt;0,'Nachtschicht(00-6) 50%'!E48&gt;0),"Schicht1&amp;2",IF('Spätschicht(18-24) 25%'!E48&gt;0,"Schicht1",IF('Nachtschicht(00-6) 50%'!E48&gt;0,"Schicht2","")))</f>
      </c>
      <c r="F7" s="207">
        <f>IF(E7="Schicht1",'Spätschicht(18-24) 25%'!D48,IF(E7="Schicht2",'Nachtschicht(00-6) 50%'!D48,IF(E7="Schicht1&amp;2",'Spätschicht(18-24) 25%'!D48+'Spätschicht(18-24) 25%'!D48,"")))</f>
      </c>
      <c r="G7" s="210">
        <f t="shared" si="3"/>
        <v>0</v>
      </c>
      <c r="H7" s="177">
        <f t="shared" si="1"/>
        <v>0</v>
      </c>
      <c r="I7" s="228"/>
      <c r="J7" s="173" t="e">
        <f>IF(#REF!-B7&lt;0,B7-#REF!,"")</f>
        <v>#REF!</v>
      </c>
      <c r="K7" s="172" t="e">
        <f>IF(#REF!-B7&gt;0,#REF!-B7,"")</f>
        <v>#REF!</v>
      </c>
      <c r="L7" s="238">
        <f t="shared" si="4"/>
        <v>0</v>
      </c>
      <c r="M7" s="215">
        <f>IF(E7="Schicht1",'Spätschicht(18-24) 25%'!E48,IF(E7="Schicht2",'Nachtschicht(00-6) 50%'!E48,IF(E7="Schicht1&amp;2",'Spätschicht(18-24) 25%'!E48+'Nachtschicht(00-6) 50%'!E48,"")))</f>
      </c>
    </row>
    <row r="8" spans="1:13" ht="13.5" customHeight="1">
      <c r="A8" s="140">
        <f t="shared" si="2"/>
        <v>42405</v>
      </c>
      <c r="B8" s="141">
        <f t="shared" si="0"/>
        <v>0.3333333333333333</v>
      </c>
      <c r="C8" s="146"/>
      <c r="D8" s="146"/>
      <c r="E8" s="144">
        <f>IF(AND('Spätschicht(18-24) 25%'!E49&gt;0,'Nachtschicht(00-6) 50%'!E49&gt;0),"Schicht1&amp;2",IF('Spätschicht(18-24) 25%'!E49&gt;0,"Schicht1",IF('Nachtschicht(00-6) 50%'!E49&gt;0,"Schicht2","")))</f>
      </c>
      <c r="F8" s="207">
        <f>IF(E8="Schicht1",'Spätschicht(18-24) 25%'!D49,IF(E8="Schicht2",'Nachtschicht(00-6) 50%'!D49,IF(E8="Schicht1&amp;2",'Spätschicht(18-24) 25%'!D49+'Spätschicht(18-24) 25%'!D49,"")))</f>
      </c>
      <c r="G8" s="210">
        <f t="shared" si="3"/>
        <v>0</v>
      </c>
      <c r="H8" s="177">
        <f t="shared" si="1"/>
        <v>0</v>
      </c>
      <c r="I8" s="228"/>
      <c r="J8" s="173" t="e">
        <f>IF(#REF!-B8&lt;0,B8-#REF!,"")</f>
        <v>#REF!</v>
      </c>
      <c r="K8" s="172" t="e">
        <f>IF(#REF!-B8&gt;0,#REF!-B8,"")</f>
        <v>#REF!</v>
      </c>
      <c r="L8" s="238">
        <f t="shared" si="4"/>
        <v>0</v>
      </c>
      <c r="M8" s="215">
        <f>IF(E8="Schicht1",'Spätschicht(18-24) 25%'!E49,IF(E8="Schicht2",'Nachtschicht(00-6) 50%'!E49,IF(E8="Schicht1&amp;2",'Spätschicht(18-24) 25%'!E49+'Nachtschicht(00-6) 50%'!E49,"")))</f>
      </c>
    </row>
    <row r="9" spans="1:13" ht="13.5" customHeight="1">
      <c r="A9" s="140">
        <f t="shared" si="2"/>
        <v>42406</v>
      </c>
      <c r="B9" s="141">
        <f t="shared" si="0"/>
        <v>0.3333333333333333</v>
      </c>
      <c r="C9" s="146"/>
      <c r="D9" s="146"/>
      <c r="E9" s="144">
        <f>IF(AND('Spätschicht(18-24) 25%'!E50&gt;0,'Nachtschicht(00-6) 50%'!E50&gt;0),"Schicht1&amp;2",IF('Spätschicht(18-24) 25%'!E50&gt;0,"Schicht1",IF('Nachtschicht(00-6) 50%'!E50&gt;0,"Schicht2","")))</f>
      </c>
      <c r="F9" s="207">
        <f>IF(E9="Schicht1",'Spätschicht(18-24) 25%'!D50,IF(E9="Schicht2",'Nachtschicht(00-6) 50%'!D50,IF(E9="Schicht1&amp;2",'Spätschicht(18-24) 25%'!D50+'Spätschicht(18-24) 25%'!D50,"")))</f>
      </c>
      <c r="G9" s="210">
        <f t="shared" si="3"/>
        <v>0</v>
      </c>
      <c r="H9" s="177">
        <f t="shared" si="1"/>
        <v>0</v>
      </c>
      <c r="I9" s="228"/>
      <c r="J9" s="173" t="e">
        <f>IF(#REF!-B9&lt;0,B9-#REF!,"")</f>
        <v>#REF!</v>
      </c>
      <c r="K9" s="172" t="e">
        <f>IF(#REF!-B9&gt;0,#REF!-B9,"")</f>
        <v>#REF!</v>
      </c>
      <c r="L9" s="238">
        <f t="shared" si="4"/>
        <v>0</v>
      </c>
      <c r="M9" s="215">
        <f>IF(E9="Schicht1",'Spätschicht(18-24) 25%'!E50,IF(E9="Schicht2",'Nachtschicht(00-6) 50%'!E50,IF(E9="Schicht1&amp;2",'Spätschicht(18-24) 25%'!E50+'Nachtschicht(00-6) 50%'!E50,"")))</f>
      </c>
    </row>
    <row r="10" spans="1:13" ht="13.5" customHeight="1">
      <c r="A10" s="140">
        <f t="shared" si="2"/>
        <v>42407</v>
      </c>
      <c r="B10" s="141">
        <f t="shared" si="0"/>
        <v>0.3333333333333333</v>
      </c>
      <c r="C10" s="146"/>
      <c r="D10" s="146"/>
      <c r="E10" s="144">
        <f>IF(AND('Spätschicht(18-24) 25%'!E51&gt;0,'Nachtschicht(00-6) 50%'!E51&gt;0),"Schicht1&amp;2",IF('Spätschicht(18-24) 25%'!E51&gt;0,"Schicht1",IF('Nachtschicht(00-6) 50%'!E51&gt;0,"Schicht2","")))</f>
      </c>
      <c r="F10" s="207">
        <f>IF(E10="Schicht1",'Spätschicht(18-24) 25%'!D51,IF(E10="Schicht2",'Nachtschicht(00-6) 50%'!D51,IF(E10="Schicht1&amp;2",'Spätschicht(18-24) 25%'!D51+'Spätschicht(18-24) 25%'!D51,"")))</f>
      </c>
      <c r="G10" s="210">
        <f t="shared" si="3"/>
        <v>0</v>
      </c>
      <c r="H10" s="177">
        <f t="shared" si="1"/>
        <v>0</v>
      </c>
      <c r="I10" s="228"/>
      <c r="J10" s="173" t="e">
        <f>IF(#REF!-B10&lt;0,B10-#REF!,"")</f>
        <v>#REF!</v>
      </c>
      <c r="K10" s="172" t="e">
        <f>IF(#REF!-B10&gt;0,#REF!-B10,"")</f>
        <v>#REF!</v>
      </c>
      <c r="L10" s="238">
        <f t="shared" si="4"/>
        <v>0</v>
      </c>
      <c r="M10" s="215">
        <f>IF(E10="Schicht1",'Spätschicht(18-24) 25%'!E51,IF(E10="Schicht2",'Nachtschicht(00-6) 50%'!E51,IF(E10="Schicht1&amp;2",'Spätschicht(18-24) 25%'!E51+'Nachtschicht(00-6) 50%'!E51,"")))</f>
      </c>
    </row>
    <row r="11" spans="1:13" ht="13.5" customHeight="1">
      <c r="A11" s="140">
        <f t="shared" si="2"/>
        <v>42408</v>
      </c>
      <c r="B11" s="141">
        <f t="shared" si="0"/>
        <v>0.3333333333333333</v>
      </c>
      <c r="C11" s="146"/>
      <c r="D11" s="146"/>
      <c r="E11" s="144">
        <f>IF(AND('Spätschicht(18-24) 25%'!E52&gt;0,'Nachtschicht(00-6) 50%'!E52&gt;0),"Schicht1&amp;2",IF('Spätschicht(18-24) 25%'!E52&gt;0,"Schicht1",IF('Nachtschicht(00-6) 50%'!E52&gt;0,"Schicht2","")))</f>
      </c>
      <c r="F11" s="207">
        <f>IF(E11="Schicht1",'Spätschicht(18-24) 25%'!D52,IF(E11="Schicht2",'Nachtschicht(00-6) 50%'!D52,IF(E11="Schicht1&amp;2",'Spätschicht(18-24) 25%'!D52+'Spätschicht(18-24) 25%'!D52,"")))</f>
      </c>
      <c r="G11" s="210">
        <f t="shared" si="3"/>
        <v>0</v>
      </c>
      <c r="H11" s="177">
        <f t="shared" si="1"/>
        <v>0</v>
      </c>
      <c r="I11" s="228"/>
      <c r="J11" s="173" t="e">
        <f>IF(#REF!-B11&lt;0,B11-#REF!,"")</f>
        <v>#REF!</v>
      </c>
      <c r="K11" s="172" t="e">
        <f>IF(#REF!-B11&gt;0,#REF!-B11,"")</f>
        <v>#REF!</v>
      </c>
      <c r="L11" s="238">
        <f t="shared" si="4"/>
        <v>0</v>
      </c>
      <c r="M11" s="215">
        <f>IF(E11="Schicht1",'Spätschicht(18-24) 25%'!E52,IF(E11="Schicht2",'Nachtschicht(00-6) 50%'!E52,IF(E11="Schicht1&amp;2",'Spätschicht(18-24) 25%'!E52+'Nachtschicht(00-6) 50%'!E52,"")))</f>
      </c>
    </row>
    <row r="12" spans="1:13" ht="13.5" customHeight="1">
      <c r="A12" s="140">
        <f t="shared" si="2"/>
        <v>42409</v>
      </c>
      <c r="B12" s="141">
        <f t="shared" si="0"/>
        <v>0.3333333333333333</v>
      </c>
      <c r="C12" s="146"/>
      <c r="D12" s="146"/>
      <c r="E12" s="144">
        <f>IF(AND('Spätschicht(18-24) 25%'!E53&gt;0,'Nachtschicht(00-6) 50%'!E53&gt;0),"Schicht1&amp;2",IF('Spätschicht(18-24) 25%'!E53&gt;0,"Schicht1",IF('Nachtschicht(00-6) 50%'!E53&gt;0,"Schicht2","")))</f>
      </c>
      <c r="F12" s="207">
        <f>IF(E12="Schicht1",'Spätschicht(18-24) 25%'!D53,IF(E12="Schicht2",'Nachtschicht(00-6) 50%'!D53,IF(E12="Schicht1&amp;2",'Spätschicht(18-24) 25%'!D53+'Spätschicht(18-24) 25%'!D53,"")))</f>
      </c>
      <c r="G12" s="210">
        <f t="shared" si="3"/>
        <v>0</v>
      </c>
      <c r="H12" s="177">
        <f t="shared" si="1"/>
        <v>0</v>
      </c>
      <c r="I12" s="228"/>
      <c r="J12" s="173" t="e">
        <f>IF(#REF!-B12&lt;0,B12-#REF!,"")</f>
        <v>#REF!</v>
      </c>
      <c r="K12" s="172" t="e">
        <f>IF(#REF!-B12&gt;0,#REF!-B12,"")</f>
        <v>#REF!</v>
      </c>
      <c r="L12" s="238">
        <f t="shared" si="4"/>
        <v>0</v>
      </c>
      <c r="M12" s="215">
        <f>IF(E12="Schicht1",'Spätschicht(18-24) 25%'!E53,IF(E12="Schicht2",'Nachtschicht(00-6) 50%'!E53,IF(E12="Schicht1&amp;2",'Spätschicht(18-24) 25%'!E53+'Nachtschicht(00-6) 50%'!E53,"")))</f>
      </c>
    </row>
    <row r="13" spans="1:13" ht="13.5" customHeight="1">
      <c r="A13" s="140">
        <f t="shared" si="2"/>
        <v>42410</v>
      </c>
      <c r="B13" s="141">
        <f t="shared" si="0"/>
        <v>0.3333333333333333</v>
      </c>
      <c r="C13" s="146"/>
      <c r="D13" s="146"/>
      <c r="E13" s="144">
        <f>IF(AND('Spätschicht(18-24) 25%'!E54&gt;0,'Nachtschicht(00-6) 50%'!E54&gt;0),"Schicht1&amp;2",IF('Spätschicht(18-24) 25%'!E54&gt;0,"Schicht1",IF('Nachtschicht(00-6) 50%'!E54&gt;0,"Schicht2","")))</f>
      </c>
      <c r="F13" s="207">
        <f>IF(E13="Schicht1",'Spätschicht(18-24) 25%'!D54,IF(E13="Schicht2",'Nachtschicht(00-6) 50%'!D54,IF(E13="Schicht1&amp;2",'Spätschicht(18-24) 25%'!D54+'Spätschicht(18-24) 25%'!D54,"")))</f>
      </c>
      <c r="G13" s="210">
        <f t="shared" si="3"/>
        <v>0</v>
      </c>
      <c r="H13" s="177">
        <f t="shared" si="1"/>
        <v>0</v>
      </c>
      <c r="I13" s="228"/>
      <c r="J13" s="173" t="e">
        <f>IF(#REF!-B13&lt;0,B13-#REF!,"")</f>
        <v>#REF!</v>
      </c>
      <c r="K13" s="172" t="e">
        <f>IF(#REF!-B13&gt;0,#REF!-B13,"")</f>
        <v>#REF!</v>
      </c>
      <c r="L13" s="238">
        <f t="shared" si="4"/>
        <v>0</v>
      </c>
      <c r="M13" s="215">
        <f>IF(E13="Schicht1",'Spätschicht(18-24) 25%'!E54,IF(E13="Schicht2",'Nachtschicht(00-6) 50%'!E54,IF(E13="Schicht1&amp;2",'Spätschicht(18-24) 25%'!E54+'Nachtschicht(00-6) 50%'!E54,"")))</f>
      </c>
    </row>
    <row r="14" spans="1:13" ht="13.5" customHeight="1">
      <c r="A14" s="140">
        <f t="shared" si="2"/>
        <v>42411</v>
      </c>
      <c r="B14" s="141">
        <f t="shared" si="0"/>
        <v>0.3333333333333333</v>
      </c>
      <c r="C14" s="146"/>
      <c r="D14" s="146"/>
      <c r="E14" s="144">
        <f>IF(AND('Spätschicht(18-24) 25%'!E55&gt;0,'Nachtschicht(00-6) 50%'!E55&gt;0),"Schicht1&amp;2",IF('Spätschicht(18-24) 25%'!E55&gt;0,"Schicht1",IF('Nachtschicht(00-6) 50%'!E55&gt;0,"Schicht2","")))</f>
      </c>
      <c r="F14" s="207">
        <f>IF(E14="Schicht1",'Spätschicht(18-24) 25%'!D55,IF(E14="Schicht2",'Nachtschicht(00-6) 50%'!D55,IF(E14="Schicht1&amp;2",'Spätschicht(18-24) 25%'!D55+'Spätschicht(18-24) 25%'!D55,"")))</f>
      </c>
      <c r="G14" s="210">
        <f t="shared" si="3"/>
        <v>0</v>
      </c>
      <c r="H14" s="177">
        <f t="shared" si="1"/>
        <v>0</v>
      </c>
      <c r="I14" s="228"/>
      <c r="J14" s="173" t="e">
        <f>IF(#REF!-B14&lt;0,B14-#REF!,"")</f>
        <v>#REF!</v>
      </c>
      <c r="K14" s="172" t="e">
        <f>IF(#REF!-B14&gt;0,#REF!-B14,"")</f>
        <v>#REF!</v>
      </c>
      <c r="L14" s="238">
        <f t="shared" si="4"/>
        <v>0</v>
      </c>
      <c r="M14" s="215">
        <f>IF(E14="Schicht1",'Spätschicht(18-24) 25%'!E55,IF(E14="Schicht2",'Nachtschicht(00-6) 50%'!E55,IF(E14="Schicht1&amp;2",'Spätschicht(18-24) 25%'!E55+'Nachtschicht(00-6) 50%'!E55,"")))</f>
      </c>
    </row>
    <row r="15" spans="1:13" ht="13.5" customHeight="1">
      <c r="A15" s="140">
        <f t="shared" si="2"/>
        <v>42412</v>
      </c>
      <c r="B15" s="141">
        <f t="shared" si="0"/>
        <v>0.3333333333333333</v>
      </c>
      <c r="C15" s="146"/>
      <c r="D15" s="146"/>
      <c r="E15" s="144">
        <f>IF(AND('Spätschicht(18-24) 25%'!E56&gt;0,'Nachtschicht(00-6) 50%'!E56&gt;0),"Schicht1&amp;2",IF('Spätschicht(18-24) 25%'!E56&gt;0,"Schicht1",IF('Nachtschicht(00-6) 50%'!E56&gt;0,"Schicht2","")))</f>
      </c>
      <c r="F15" s="207">
        <f>IF(E15="Schicht1",'Spätschicht(18-24) 25%'!D56,IF(E15="Schicht2",'Nachtschicht(00-6) 50%'!D56,IF(E15="Schicht1&amp;2",'Spätschicht(18-24) 25%'!D56+'Spätschicht(18-24) 25%'!D56,"")))</f>
      </c>
      <c r="G15" s="210">
        <f t="shared" si="3"/>
        <v>0</v>
      </c>
      <c r="H15" s="177">
        <f t="shared" si="1"/>
        <v>0</v>
      </c>
      <c r="I15" s="228"/>
      <c r="J15" s="173" t="e">
        <f>IF(#REF!-B15&lt;0,B15-#REF!,"")</f>
        <v>#REF!</v>
      </c>
      <c r="K15" s="172" t="e">
        <f>IF(#REF!-B15&gt;0,#REF!-B15,"")</f>
        <v>#REF!</v>
      </c>
      <c r="L15" s="238">
        <f t="shared" si="4"/>
        <v>0</v>
      </c>
      <c r="M15" s="215">
        <f>IF(E15="Schicht1",'Spätschicht(18-24) 25%'!E56,IF(E15="Schicht2",'Nachtschicht(00-6) 50%'!E56,IF(E15="Schicht1&amp;2",'Spätschicht(18-24) 25%'!E56+'Nachtschicht(00-6) 50%'!E56,"")))</f>
      </c>
    </row>
    <row r="16" spans="1:13" ht="13.5" customHeight="1">
      <c r="A16" s="140">
        <f t="shared" si="2"/>
        <v>42413</v>
      </c>
      <c r="B16" s="141">
        <f t="shared" si="0"/>
        <v>0.3333333333333333</v>
      </c>
      <c r="C16" s="146"/>
      <c r="D16" s="146"/>
      <c r="E16" s="144">
        <f>IF(AND('Spätschicht(18-24) 25%'!E57&gt;0,'Nachtschicht(00-6) 50%'!E57&gt;0),"Schicht1&amp;2",IF('Spätschicht(18-24) 25%'!E57&gt;0,"Schicht1",IF('Nachtschicht(00-6) 50%'!E57&gt;0,"Schicht2","")))</f>
      </c>
      <c r="F16" s="207">
        <f>IF(E16="Schicht1",'Spätschicht(18-24) 25%'!D57,IF(E16="Schicht2",'Nachtschicht(00-6) 50%'!D57,IF(E16="Schicht1&amp;2",'Spätschicht(18-24) 25%'!D57+'Spätschicht(18-24) 25%'!D57,"")))</f>
      </c>
      <c r="G16" s="210">
        <f t="shared" si="3"/>
        <v>0</v>
      </c>
      <c r="H16" s="177">
        <f t="shared" si="1"/>
        <v>0</v>
      </c>
      <c r="I16" s="228"/>
      <c r="J16" s="173" t="e">
        <f>IF(#REF!-B16&lt;0,B16-#REF!,"")</f>
        <v>#REF!</v>
      </c>
      <c r="K16" s="172" t="e">
        <f>IF(#REF!-B16&gt;0,#REF!-B16,"")</f>
        <v>#REF!</v>
      </c>
      <c r="L16" s="238">
        <f t="shared" si="4"/>
        <v>0</v>
      </c>
      <c r="M16" s="215">
        <f>IF(E16="Schicht1",'Spätschicht(18-24) 25%'!E57,IF(E16="Schicht2",'Nachtschicht(00-6) 50%'!E57,IF(E16="Schicht1&amp;2",'Spätschicht(18-24) 25%'!E57+'Nachtschicht(00-6) 50%'!E57,"")))</f>
      </c>
    </row>
    <row r="17" spans="1:13" ht="13.5" customHeight="1">
      <c r="A17" s="140">
        <f t="shared" si="2"/>
        <v>42414</v>
      </c>
      <c r="B17" s="141">
        <f t="shared" si="0"/>
        <v>0.3333333333333333</v>
      </c>
      <c r="C17" s="146"/>
      <c r="D17" s="146"/>
      <c r="E17" s="144">
        <f>IF(AND('Spätschicht(18-24) 25%'!E58&gt;0,'Nachtschicht(00-6) 50%'!E58&gt;0),"Schicht1&amp;2",IF('Spätschicht(18-24) 25%'!E58&gt;0,"Schicht1",IF('Nachtschicht(00-6) 50%'!E58&gt;0,"Schicht2","")))</f>
      </c>
      <c r="F17" s="207">
        <f>IF(E17="Schicht1",'Spätschicht(18-24) 25%'!D58,IF(E17="Schicht2",'Nachtschicht(00-6) 50%'!D58,IF(E17="Schicht1&amp;2",'Spätschicht(18-24) 25%'!D58+'Spätschicht(18-24) 25%'!D58,"")))</f>
      </c>
      <c r="G17" s="210">
        <f t="shared" si="3"/>
        <v>0</v>
      </c>
      <c r="H17" s="177">
        <f t="shared" si="1"/>
        <v>0</v>
      </c>
      <c r="I17" s="228"/>
      <c r="J17" s="173" t="e">
        <f>IF(#REF!-B17&lt;0,B17-#REF!,"")</f>
        <v>#REF!</v>
      </c>
      <c r="K17" s="172" t="e">
        <f>IF(#REF!-B17&gt;0,#REF!-B17,"")</f>
        <v>#REF!</v>
      </c>
      <c r="L17" s="238">
        <f t="shared" si="4"/>
        <v>0</v>
      </c>
      <c r="M17" s="215">
        <f>IF(E17="Schicht1",'Spätschicht(18-24) 25%'!E58,IF(E17="Schicht2",'Nachtschicht(00-6) 50%'!E58,IF(E17="Schicht1&amp;2",'Spätschicht(18-24) 25%'!E58+'Nachtschicht(00-6) 50%'!E58,"")))</f>
      </c>
    </row>
    <row r="18" spans="1:13" ht="13.5" customHeight="1">
      <c r="A18" s="140">
        <f t="shared" si="2"/>
        <v>42415</v>
      </c>
      <c r="B18" s="141">
        <f t="shared" si="0"/>
        <v>0.3333333333333333</v>
      </c>
      <c r="C18" s="146"/>
      <c r="D18" s="146"/>
      <c r="E18" s="144">
        <f>IF(AND('Spätschicht(18-24) 25%'!E59&gt;0,'Nachtschicht(00-6) 50%'!E59&gt;0),"Schicht1&amp;2",IF('Spätschicht(18-24) 25%'!E59&gt;0,"Schicht1",IF('Nachtschicht(00-6) 50%'!E59&gt;0,"Schicht2","")))</f>
      </c>
      <c r="F18" s="207">
        <f>IF(E18="Schicht1",'Spätschicht(18-24) 25%'!D59,IF(E18="Schicht2",'Nachtschicht(00-6) 50%'!D59,IF(E18="Schicht1&amp;2",'Spätschicht(18-24) 25%'!D59+'Spätschicht(18-24) 25%'!D59,"")))</f>
      </c>
      <c r="G18" s="210">
        <f t="shared" si="3"/>
        <v>0</v>
      </c>
      <c r="H18" s="177">
        <f t="shared" si="1"/>
        <v>0</v>
      </c>
      <c r="I18" s="230"/>
      <c r="J18" s="173" t="e">
        <f>IF(#REF!-B18&lt;0,B18-#REF!,"")</f>
        <v>#REF!</v>
      </c>
      <c r="K18" s="172" t="e">
        <f>IF(#REF!-B18&gt;0,#REF!-B18,"")</f>
        <v>#REF!</v>
      </c>
      <c r="L18" s="238">
        <f t="shared" si="4"/>
        <v>0</v>
      </c>
      <c r="M18" s="215">
        <f>IF(E18="Schicht1",'Spätschicht(18-24) 25%'!E59,IF(E18="Schicht2",'Nachtschicht(00-6) 50%'!E59,IF(E18="Schicht1&amp;2",'Spätschicht(18-24) 25%'!E59+'Nachtschicht(00-6) 50%'!E59,"")))</f>
      </c>
    </row>
    <row r="19" spans="1:13" ht="13.5" customHeight="1">
      <c r="A19" s="140">
        <f t="shared" si="2"/>
        <v>42416</v>
      </c>
      <c r="B19" s="141">
        <f t="shared" si="0"/>
        <v>0.3333333333333333</v>
      </c>
      <c r="C19" s="146"/>
      <c r="D19" s="146"/>
      <c r="E19" s="144">
        <f>IF(AND('Spätschicht(18-24) 25%'!E60&gt;0,'Nachtschicht(00-6) 50%'!E60&gt;0),"Schicht1&amp;2",IF('Spätschicht(18-24) 25%'!E60&gt;0,"Schicht1",IF('Nachtschicht(00-6) 50%'!E60&gt;0,"Schicht2","")))</f>
      </c>
      <c r="F19" s="207">
        <f>IF(E19="Schicht1",'Spätschicht(18-24) 25%'!D60,IF(E19="Schicht2",'Nachtschicht(00-6) 50%'!D60,IF(E19="Schicht1&amp;2",'Spätschicht(18-24) 25%'!D60+'Spätschicht(18-24) 25%'!D60,"")))</f>
      </c>
      <c r="G19" s="210">
        <f t="shared" si="3"/>
        <v>0</v>
      </c>
      <c r="H19" s="177">
        <f t="shared" si="1"/>
        <v>0</v>
      </c>
      <c r="I19" s="228"/>
      <c r="J19" s="173" t="e">
        <f>IF(#REF!-B19&lt;0,B19-#REF!,"")</f>
        <v>#REF!</v>
      </c>
      <c r="K19" s="172" t="e">
        <f>IF(#REF!-B19&gt;0,#REF!-B19,"")</f>
        <v>#REF!</v>
      </c>
      <c r="L19" s="238">
        <f t="shared" si="4"/>
        <v>0</v>
      </c>
      <c r="M19" s="215">
        <f>IF(E19="Schicht1",'Spätschicht(18-24) 25%'!E60,IF(E19="Schicht2",'Nachtschicht(00-6) 50%'!E60,IF(E19="Schicht1&amp;2",'Spätschicht(18-24) 25%'!E60+'Nachtschicht(00-6) 50%'!E60,"")))</f>
      </c>
    </row>
    <row r="20" spans="1:13" ht="13.5" customHeight="1">
      <c r="A20" s="140">
        <f t="shared" si="2"/>
        <v>42417</v>
      </c>
      <c r="B20" s="141">
        <f t="shared" si="0"/>
        <v>0.3333333333333333</v>
      </c>
      <c r="C20" s="146"/>
      <c r="D20" s="146"/>
      <c r="E20" s="144">
        <f>IF(AND('Spätschicht(18-24) 25%'!E61&gt;0,'Nachtschicht(00-6) 50%'!E61&gt;0),"Schicht1&amp;2",IF('Spätschicht(18-24) 25%'!E61&gt;0,"Schicht1",IF('Nachtschicht(00-6) 50%'!E61&gt;0,"Schicht2","")))</f>
      </c>
      <c r="F20" s="207">
        <f>IF(E20="Schicht1",'Spätschicht(18-24) 25%'!D61,IF(E20="Schicht2",'Nachtschicht(00-6) 50%'!D61,IF(E20="Schicht1&amp;2",'Spätschicht(18-24) 25%'!D61+'Spätschicht(18-24) 25%'!D61,"")))</f>
      </c>
      <c r="G20" s="210">
        <f t="shared" si="3"/>
        <v>0</v>
      </c>
      <c r="H20" s="177">
        <f t="shared" si="1"/>
        <v>0</v>
      </c>
      <c r="I20" s="228"/>
      <c r="J20" s="173" t="e">
        <f>IF(#REF!-B20&lt;0,B20-#REF!,"")</f>
        <v>#REF!</v>
      </c>
      <c r="K20" s="172" t="e">
        <f>IF(#REF!-B20&gt;0,#REF!-B20,"")</f>
        <v>#REF!</v>
      </c>
      <c r="L20" s="238">
        <f t="shared" si="4"/>
        <v>0</v>
      </c>
      <c r="M20" s="215">
        <f>IF(E20="Schicht1",'Spätschicht(18-24) 25%'!E61,IF(E20="Schicht2",'Nachtschicht(00-6) 50%'!E61,IF(E20="Schicht1&amp;2",'Spätschicht(18-24) 25%'!E61+'Nachtschicht(00-6) 50%'!E61,"")))</f>
      </c>
    </row>
    <row r="21" spans="1:13" ht="13.5" customHeight="1">
      <c r="A21" s="140">
        <f t="shared" si="2"/>
        <v>42418</v>
      </c>
      <c r="B21" s="141">
        <f t="shared" si="0"/>
        <v>0.3333333333333333</v>
      </c>
      <c r="C21" s="146"/>
      <c r="D21" s="146"/>
      <c r="E21" s="144">
        <f>IF(AND('Spätschicht(18-24) 25%'!E62&gt;0,'Nachtschicht(00-6) 50%'!E62&gt;0),"Schicht1&amp;2",IF('Spätschicht(18-24) 25%'!E62&gt;0,"Schicht1",IF('Nachtschicht(00-6) 50%'!E62&gt;0,"Schicht2","")))</f>
      </c>
      <c r="F21" s="207">
        <f>IF(E21="Schicht1",'Spätschicht(18-24) 25%'!D62,IF(E21="Schicht2",'Nachtschicht(00-6) 50%'!D62,IF(E21="Schicht1&amp;2",'Spätschicht(18-24) 25%'!D62+'Spätschicht(18-24) 25%'!D62,"")))</f>
      </c>
      <c r="G21" s="210">
        <f t="shared" si="3"/>
        <v>0</v>
      </c>
      <c r="H21" s="177">
        <f t="shared" si="1"/>
        <v>0</v>
      </c>
      <c r="I21" s="228"/>
      <c r="J21" s="173" t="e">
        <f>IF(#REF!-B21&lt;0,B21-#REF!,"")</f>
        <v>#REF!</v>
      </c>
      <c r="K21" s="172" t="e">
        <f>IF(#REF!-B21&gt;0,#REF!-B21,"")</f>
        <v>#REF!</v>
      </c>
      <c r="L21" s="238">
        <f t="shared" si="4"/>
        <v>0</v>
      </c>
      <c r="M21" s="215">
        <f>IF(E21="Schicht1",'Spätschicht(18-24) 25%'!E62,IF(E21="Schicht2",'Nachtschicht(00-6) 50%'!E62,IF(E21="Schicht1&amp;2",'Spätschicht(18-24) 25%'!E62+'Nachtschicht(00-6) 50%'!E62,"")))</f>
      </c>
    </row>
    <row r="22" spans="1:13" ht="13.5" customHeight="1">
      <c r="A22" s="140">
        <f t="shared" si="2"/>
        <v>42419</v>
      </c>
      <c r="B22" s="141">
        <f t="shared" si="0"/>
        <v>0.3333333333333333</v>
      </c>
      <c r="C22" s="146"/>
      <c r="D22" s="146"/>
      <c r="E22" s="144">
        <f>IF(AND('Spätschicht(18-24) 25%'!E63&gt;0,'Nachtschicht(00-6) 50%'!E63&gt;0),"Schicht1&amp;2",IF('Spätschicht(18-24) 25%'!E63&gt;0,"Schicht1",IF('Nachtschicht(00-6) 50%'!E63&gt;0,"Schicht2","")))</f>
      </c>
      <c r="F22" s="207">
        <f>IF(E22="Schicht1",'Spätschicht(18-24) 25%'!D63,IF(E22="Schicht2",'Nachtschicht(00-6) 50%'!D63,IF(E22="Schicht1&amp;2",'Spätschicht(18-24) 25%'!D63+'Spätschicht(18-24) 25%'!D63,"")))</f>
      </c>
      <c r="G22" s="210">
        <f t="shared" si="3"/>
        <v>0</v>
      </c>
      <c r="H22" s="177">
        <f t="shared" si="1"/>
        <v>0</v>
      </c>
      <c r="I22" s="228"/>
      <c r="J22" s="173" t="e">
        <f>IF(#REF!-B22&lt;0,B22-#REF!,"")</f>
        <v>#REF!</v>
      </c>
      <c r="K22" s="172" t="e">
        <f>IF(#REF!-B22&gt;0,#REF!-B22,"")</f>
        <v>#REF!</v>
      </c>
      <c r="L22" s="238">
        <f t="shared" si="4"/>
        <v>0</v>
      </c>
      <c r="M22" s="215">
        <f>IF(E22="Schicht1",'Spätschicht(18-24) 25%'!E63,IF(E22="Schicht2",'Nachtschicht(00-6) 50%'!E63,IF(E22="Schicht1&amp;2",'Spätschicht(18-24) 25%'!E63+'Nachtschicht(00-6) 50%'!E63,"")))</f>
      </c>
    </row>
    <row r="23" spans="1:13" ht="13.5" customHeight="1">
      <c r="A23" s="140">
        <f t="shared" si="2"/>
        <v>42420</v>
      </c>
      <c r="B23" s="141">
        <f t="shared" si="0"/>
        <v>0.3333333333333333</v>
      </c>
      <c r="C23" s="146"/>
      <c r="D23" s="146"/>
      <c r="E23" s="144">
        <f>IF(AND('Spätschicht(18-24) 25%'!E64&gt;0,'Nachtschicht(00-6) 50%'!E64&gt;0),"Schicht1&amp;2",IF('Spätschicht(18-24) 25%'!E64&gt;0,"Schicht1",IF('Nachtschicht(00-6) 50%'!E64&gt;0,"Schicht2","")))</f>
      </c>
      <c r="F23" s="207">
        <f>IF(E23="Schicht1",'Spätschicht(18-24) 25%'!D64,IF(E23="Schicht2",'Nachtschicht(00-6) 50%'!D64,IF(E23="Schicht1&amp;2",'Spätschicht(18-24) 25%'!D64+'Spätschicht(18-24) 25%'!D64,"")))</f>
      </c>
      <c r="G23" s="210">
        <f t="shared" si="3"/>
        <v>0</v>
      </c>
      <c r="H23" s="177">
        <f t="shared" si="1"/>
        <v>0</v>
      </c>
      <c r="I23" s="228"/>
      <c r="J23" s="173" t="e">
        <f>IF(#REF!-B23&lt;0,B23-#REF!,"")</f>
        <v>#REF!</v>
      </c>
      <c r="K23" s="172" t="e">
        <f>IF(#REF!-B23&gt;0,#REF!-B23,"")</f>
        <v>#REF!</v>
      </c>
      <c r="L23" s="238">
        <f t="shared" si="4"/>
        <v>0</v>
      </c>
      <c r="M23" s="215">
        <f>IF(E23="Schicht1",'Spätschicht(18-24) 25%'!E64,IF(E23="Schicht2",'Nachtschicht(00-6) 50%'!E64,IF(E23="Schicht1&amp;2",'Spätschicht(18-24) 25%'!E64+'Nachtschicht(00-6) 50%'!E64,"")))</f>
      </c>
    </row>
    <row r="24" spans="1:13" ht="13.5" customHeight="1">
      <c r="A24" s="140">
        <f t="shared" si="2"/>
        <v>42421</v>
      </c>
      <c r="B24" s="141">
        <f t="shared" si="0"/>
        <v>0.3333333333333333</v>
      </c>
      <c r="C24" s="146"/>
      <c r="D24" s="146"/>
      <c r="E24" s="144">
        <f>IF(AND('Spätschicht(18-24) 25%'!E65&gt;0,'Nachtschicht(00-6) 50%'!E65&gt;0),"Schicht1&amp;2",IF('Spätschicht(18-24) 25%'!E65&gt;0,"Schicht1",IF('Nachtschicht(00-6) 50%'!E65&gt;0,"Schicht2","")))</f>
      </c>
      <c r="F24" s="207">
        <f>IF(E24="Schicht1",'Spätschicht(18-24) 25%'!D65,IF(E24="Schicht2",'Nachtschicht(00-6) 50%'!D65,IF(E24="Schicht1&amp;2",'Spätschicht(18-24) 25%'!D65+'Spätschicht(18-24) 25%'!D65,"")))</f>
      </c>
      <c r="G24" s="210">
        <f t="shared" si="3"/>
        <v>0</v>
      </c>
      <c r="H24" s="177">
        <f t="shared" si="1"/>
        <v>0</v>
      </c>
      <c r="I24" s="228"/>
      <c r="J24" s="173" t="e">
        <f>IF(#REF!-B24&lt;0,B24-#REF!,"")</f>
        <v>#REF!</v>
      </c>
      <c r="K24" s="172" t="e">
        <f>IF(#REF!-B24&gt;0,#REF!-B24,"")</f>
        <v>#REF!</v>
      </c>
      <c r="L24" s="238">
        <f t="shared" si="4"/>
        <v>0</v>
      </c>
      <c r="M24" s="215">
        <f>IF(E24="Schicht1",'Spätschicht(18-24) 25%'!E65,IF(E24="Schicht2",'Nachtschicht(00-6) 50%'!E65,IF(E24="Schicht1&amp;2",'Spätschicht(18-24) 25%'!E65+'Nachtschicht(00-6) 50%'!E65,"")))</f>
      </c>
    </row>
    <row r="25" spans="1:13" ht="13.5" customHeight="1">
      <c r="A25" s="140">
        <f t="shared" si="2"/>
        <v>42422</v>
      </c>
      <c r="B25" s="141">
        <f t="shared" si="0"/>
        <v>0.3333333333333333</v>
      </c>
      <c r="C25" s="146"/>
      <c r="D25" s="146"/>
      <c r="E25" s="144">
        <f>IF(AND('Spätschicht(18-24) 25%'!E66&gt;0,'Nachtschicht(00-6) 50%'!E66&gt;0),"Schicht1&amp;2",IF('Spätschicht(18-24) 25%'!E66&gt;0,"Schicht1",IF('Nachtschicht(00-6) 50%'!E66&gt;0,"Schicht2","")))</f>
      </c>
      <c r="F25" s="207">
        <f>IF(E25="Schicht1",'Spätschicht(18-24) 25%'!D66,IF(E25="Schicht2",'Nachtschicht(00-6) 50%'!D66,IF(E25="Schicht1&amp;2",'Spätschicht(18-24) 25%'!D66+'Spätschicht(18-24) 25%'!D66,"")))</f>
      </c>
      <c r="G25" s="210">
        <f t="shared" si="3"/>
        <v>0</v>
      </c>
      <c r="H25" s="177">
        <f t="shared" si="1"/>
        <v>0</v>
      </c>
      <c r="I25" s="228"/>
      <c r="J25" s="173" t="e">
        <f>IF(#REF!-B25&lt;0,B25-#REF!,"")</f>
        <v>#REF!</v>
      </c>
      <c r="K25" s="172" t="e">
        <f>IF(#REF!-B25&gt;0,#REF!-B25,"")</f>
        <v>#REF!</v>
      </c>
      <c r="L25" s="238">
        <f t="shared" si="4"/>
        <v>0</v>
      </c>
      <c r="M25" s="215">
        <f>IF(E25="Schicht1",'Spätschicht(18-24) 25%'!E66,IF(E25="Schicht2",'Nachtschicht(00-6) 50%'!E66,IF(E25="Schicht1&amp;2",'Spätschicht(18-24) 25%'!E66+'Nachtschicht(00-6) 50%'!E66,"")))</f>
      </c>
    </row>
    <row r="26" spans="1:13" ht="13.5" customHeight="1">
      <c r="A26" s="140">
        <f t="shared" si="2"/>
        <v>42423</v>
      </c>
      <c r="B26" s="141">
        <f t="shared" si="0"/>
        <v>0.3333333333333333</v>
      </c>
      <c r="C26" s="146"/>
      <c r="D26" s="146"/>
      <c r="E26" s="144">
        <f>IF(AND('Spätschicht(18-24) 25%'!E67&gt;0,'Nachtschicht(00-6) 50%'!E67&gt;0),"Schicht1&amp;2",IF('Spätschicht(18-24) 25%'!E67&gt;0,"Schicht1",IF('Nachtschicht(00-6) 50%'!E67&gt;0,"Schicht2","")))</f>
      </c>
      <c r="F26" s="207">
        <f>IF(E26="Schicht1",'Spätschicht(18-24) 25%'!D67,IF(E26="Schicht2",'Nachtschicht(00-6) 50%'!D67,IF(E26="Schicht1&amp;2",'Spätschicht(18-24) 25%'!D67+'Spätschicht(18-24) 25%'!D67,"")))</f>
      </c>
      <c r="G26" s="210">
        <f t="shared" si="3"/>
        <v>0</v>
      </c>
      <c r="H26" s="177">
        <f t="shared" si="1"/>
        <v>0</v>
      </c>
      <c r="I26" s="228"/>
      <c r="J26" s="173" t="e">
        <f>IF(#REF!-B26&lt;0,B26-#REF!,"")</f>
        <v>#REF!</v>
      </c>
      <c r="K26" s="172" t="e">
        <f>IF(#REF!-B26&gt;0,#REF!-B26,"")</f>
        <v>#REF!</v>
      </c>
      <c r="L26" s="238">
        <f t="shared" si="4"/>
        <v>0</v>
      </c>
      <c r="M26" s="215">
        <f>IF(E26="Schicht1",'Spätschicht(18-24) 25%'!E67,IF(E26="Schicht2",'Nachtschicht(00-6) 50%'!E67,IF(E26="Schicht1&amp;2",'Spätschicht(18-24) 25%'!E67+'Nachtschicht(00-6) 50%'!E67,"")))</f>
      </c>
    </row>
    <row r="27" spans="1:13" ht="13.5" customHeight="1">
      <c r="A27" s="140">
        <f t="shared" si="2"/>
        <v>42424</v>
      </c>
      <c r="B27" s="141">
        <f t="shared" si="0"/>
        <v>0.3333333333333333</v>
      </c>
      <c r="C27" s="146"/>
      <c r="D27" s="146"/>
      <c r="E27" s="144">
        <f>IF(AND('Spätschicht(18-24) 25%'!E68&gt;0,'Nachtschicht(00-6) 50%'!E68&gt;0),"Schicht1&amp;2",IF('Spätschicht(18-24) 25%'!E68&gt;0,"Schicht1",IF('Nachtschicht(00-6) 50%'!E68&gt;0,"Schicht2","")))</f>
      </c>
      <c r="F27" s="207">
        <f>IF(E27="Schicht1",'Spätschicht(18-24) 25%'!D68,IF(E27="Schicht2",'Nachtschicht(00-6) 50%'!D68,IF(E27="Schicht1&amp;2",'Spätschicht(18-24) 25%'!D68+'Spätschicht(18-24) 25%'!D68,"")))</f>
      </c>
      <c r="G27" s="210">
        <f t="shared" si="3"/>
        <v>0</v>
      </c>
      <c r="H27" s="177">
        <f t="shared" si="1"/>
        <v>0</v>
      </c>
      <c r="I27" s="228"/>
      <c r="J27" s="173" t="e">
        <f>IF(#REF!-B27&lt;0,B27-#REF!,"")</f>
        <v>#REF!</v>
      </c>
      <c r="K27" s="172" t="e">
        <f>IF(#REF!-B27&gt;0,#REF!-B27,"")</f>
        <v>#REF!</v>
      </c>
      <c r="L27" s="238">
        <f t="shared" si="4"/>
        <v>0</v>
      </c>
      <c r="M27" s="215">
        <f>IF(E27="Schicht1",'Spätschicht(18-24) 25%'!E68,IF(E27="Schicht2",'Nachtschicht(00-6) 50%'!E68,IF(E27="Schicht1&amp;2",'Spätschicht(18-24) 25%'!E68+'Nachtschicht(00-6) 50%'!E68,"")))</f>
      </c>
    </row>
    <row r="28" spans="1:13" ht="13.5" customHeight="1">
      <c r="A28" s="140">
        <f t="shared" si="2"/>
        <v>42425</v>
      </c>
      <c r="B28" s="141">
        <f t="shared" si="0"/>
        <v>0.3333333333333333</v>
      </c>
      <c r="C28" s="146"/>
      <c r="D28" s="146"/>
      <c r="E28" s="144">
        <f>IF(AND('Spätschicht(18-24) 25%'!E69&gt;0,'Nachtschicht(00-6) 50%'!E69&gt;0),"Schicht1&amp;2",IF('Spätschicht(18-24) 25%'!E69&gt;0,"Schicht1",IF('Nachtschicht(00-6) 50%'!E69&gt;0,"Schicht2","")))</f>
      </c>
      <c r="F28" s="207">
        <f>IF(E28="Schicht1",'Spätschicht(18-24) 25%'!D69,IF(E28="Schicht2",'Nachtschicht(00-6) 50%'!D69,IF(E28="Schicht1&amp;2",'Spätschicht(18-24) 25%'!D69+'Spätschicht(18-24) 25%'!D69,"")))</f>
      </c>
      <c r="G28" s="210">
        <f t="shared" si="3"/>
        <v>0</v>
      </c>
      <c r="H28" s="177">
        <f t="shared" si="1"/>
        <v>0</v>
      </c>
      <c r="I28" s="228"/>
      <c r="J28" s="173" t="e">
        <f>IF(#REF!-B28&lt;0,B28-#REF!,"")</f>
        <v>#REF!</v>
      </c>
      <c r="K28" s="172" t="e">
        <f>IF(#REF!-B28&gt;0,#REF!-B28,"")</f>
        <v>#REF!</v>
      </c>
      <c r="L28" s="238">
        <f t="shared" si="4"/>
        <v>0</v>
      </c>
      <c r="M28" s="215">
        <f>IF(E28="Schicht1",'Spätschicht(18-24) 25%'!E69,IF(E28="Schicht2",'Nachtschicht(00-6) 50%'!E69,IF(E28="Schicht1&amp;2",'Spätschicht(18-24) 25%'!E69+'Nachtschicht(00-6) 50%'!E69,"")))</f>
      </c>
    </row>
    <row r="29" spans="1:13" ht="13.5" customHeight="1">
      <c r="A29" s="140">
        <f t="shared" si="2"/>
        <v>42426</v>
      </c>
      <c r="B29" s="141">
        <f t="shared" si="0"/>
        <v>0.3333333333333333</v>
      </c>
      <c r="C29" s="146"/>
      <c r="D29" s="146"/>
      <c r="E29" s="144">
        <f>IF(AND('Spätschicht(18-24) 25%'!E70&gt;0,'Nachtschicht(00-6) 50%'!E70&gt;0),"Schicht1&amp;2",IF('Spätschicht(18-24) 25%'!E70&gt;0,"Schicht1",IF('Nachtschicht(00-6) 50%'!E70&gt;0,"Schicht2","")))</f>
      </c>
      <c r="F29" s="207">
        <f>IF(E29="Schicht1",'Spätschicht(18-24) 25%'!D70,IF(E29="Schicht2",'Nachtschicht(00-6) 50%'!D70,IF(E29="Schicht1&amp;2",'Spätschicht(18-24) 25%'!D70+'Spätschicht(18-24) 25%'!D70,"")))</f>
      </c>
      <c r="G29" s="210">
        <f t="shared" si="3"/>
        <v>0</v>
      </c>
      <c r="H29" s="177">
        <f t="shared" si="1"/>
        <v>0</v>
      </c>
      <c r="I29" s="228"/>
      <c r="J29" s="173" t="e">
        <f>IF(#REF!-B29&lt;0,B29-#REF!,"")</f>
        <v>#REF!</v>
      </c>
      <c r="K29" s="172" t="e">
        <f>IF(#REF!-B29&gt;0,#REF!-B29,"")</f>
        <v>#REF!</v>
      </c>
      <c r="L29" s="238">
        <f t="shared" si="4"/>
        <v>0</v>
      </c>
      <c r="M29" s="215">
        <f>IF(E29="Schicht1",'Spätschicht(18-24) 25%'!E70,IF(E29="Schicht2",'Nachtschicht(00-6) 50%'!E70,IF(E29="Schicht1&amp;2",'Spätschicht(18-24) 25%'!E70+'Nachtschicht(00-6) 50%'!E70,"")))</f>
      </c>
    </row>
    <row r="30" spans="1:13" ht="13.5" customHeight="1">
      <c r="A30" s="140">
        <f t="shared" si="2"/>
        <v>42427</v>
      </c>
      <c r="B30" s="141">
        <f t="shared" si="0"/>
        <v>0.3333333333333333</v>
      </c>
      <c r="C30" s="146"/>
      <c r="D30" s="146"/>
      <c r="E30" s="144">
        <f>IF(AND('Spätschicht(18-24) 25%'!E71&gt;0,'Nachtschicht(00-6) 50%'!E71&gt;0),"Schicht1&amp;2",IF('Spätschicht(18-24) 25%'!E71&gt;0,"Schicht1",IF('Nachtschicht(00-6) 50%'!E71&gt;0,"Schicht2","")))</f>
      </c>
      <c r="F30" s="207">
        <f>IF(E30="Schicht1",'Spätschicht(18-24) 25%'!D71,IF(E30="Schicht2",'Nachtschicht(00-6) 50%'!D71,IF(E30="Schicht1&amp;2",'Spätschicht(18-24) 25%'!D71+'Spätschicht(18-24) 25%'!D71,"")))</f>
      </c>
      <c r="G30" s="210">
        <f t="shared" si="3"/>
        <v>0</v>
      </c>
      <c r="H30" s="177">
        <f t="shared" si="1"/>
        <v>0</v>
      </c>
      <c r="I30" s="228"/>
      <c r="J30" s="173" t="e">
        <f>IF(#REF!-B30&lt;0,B30-#REF!,"")</f>
        <v>#REF!</v>
      </c>
      <c r="K30" s="172" t="e">
        <f>IF(#REF!-B30&gt;0,#REF!-B30,"")</f>
        <v>#REF!</v>
      </c>
      <c r="L30" s="238">
        <f t="shared" si="4"/>
        <v>0</v>
      </c>
      <c r="M30" s="215">
        <f>IF(E30="Schicht1",'Spätschicht(18-24) 25%'!E71,IF(E30="Schicht2",'Nachtschicht(00-6) 50%'!E71,IF(E30="Schicht1&amp;2",'Spätschicht(18-24) 25%'!E71+'Nachtschicht(00-6) 50%'!E71,"")))</f>
      </c>
    </row>
    <row r="31" spans="1:13" ht="13.5" customHeight="1">
      <c r="A31" s="140">
        <f t="shared" si="2"/>
        <v>42428</v>
      </c>
      <c r="B31" s="141">
        <f t="shared" si="0"/>
        <v>0.3333333333333333</v>
      </c>
      <c r="C31" s="146"/>
      <c r="D31" s="146"/>
      <c r="E31" s="144">
        <f>IF(AND('Spätschicht(18-24) 25%'!E72&gt;0,'Nachtschicht(00-6) 50%'!E72&gt;0),"Schicht1&amp;2",IF('Spätschicht(18-24) 25%'!E72&gt;0,"Schicht1",IF('Nachtschicht(00-6) 50%'!E72&gt;0,"Schicht2","")))</f>
      </c>
      <c r="F31" s="207">
        <f>IF(E31="Schicht1",'Spätschicht(18-24) 25%'!D72,IF(E31="Schicht2",'Nachtschicht(00-6) 50%'!D72,IF(E31="Schicht1&amp;2",'Spätschicht(18-24) 25%'!D72+'Spätschicht(18-24) 25%'!D72,"")))</f>
      </c>
      <c r="G31" s="210">
        <f t="shared" si="3"/>
        <v>0</v>
      </c>
      <c r="H31" s="177">
        <f t="shared" si="1"/>
        <v>0</v>
      </c>
      <c r="I31" s="228"/>
      <c r="J31" s="173" t="e">
        <f>IF(#REF!-B31&lt;0,B31-#REF!,"")</f>
        <v>#REF!</v>
      </c>
      <c r="K31" s="172" t="e">
        <f>IF(#REF!-B31&gt;0,#REF!-B31,"")</f>
        <v>#REF!</v>
      </c>
      <c r="L31" s="238">
        <f t="shared" si="4"/>
        <v>0</v>
      </c>
      <c r="M31" s="215">
        <f>IF(E31="Schicht1",'Spätschicht(18-24) 25%'!E72,IF(E31="Schicht2",'Nachtschicht(00-6) 50%'!E72,IF(E31="Schicht1&amp;2",'Spätschicht(18-24) 25%'!E72+'Nachtschicht(00-6) 50%'!E72,"")))</f>
      </c>
    </row>
    <row r="32" spans="1:13" ht="13.5" customHeight="1" thickBot="1">
      <c r="A32" s="140">
        <f t="shared" si="2"/>
        <v>42429</v>
      </c>
      <c r="B32" s="141">
        <f t="shared" si="0"/>
        <v>0.3333333333333333</v>
      </c>
      <c r="C32" s="146"/>
      <c r="D32" s="146"/>
      <c r="E32" s="144">
        <f>IF(AND('Spätschicht(18-24) 25%'!E73&gt;0,'Nachtschicht(00-6) 50%'!E73&gt;0),"Schicht1&amp;2",IF('Spätschicht(18-24) 25%'!E73&gt;0,"Schicht1",IF('Nachtschicht(00-6) 50%'!E73&gt;0,"Schicht2","")))</f>
      </c>
      <c r="F32" s="209">
        <f>IF(E32="Schicht1",'Spätschicht(18-24) 25%'!D73,IF(E32="Schicht2",'Nachtschicht(00-6) 50%'!D73,IF(E32="Schicht1&amp;2",'Spätschicht(18-24) 25%'!D73+'Spätschicht(18-24) 25%'!D73,"")))</f>
      </c>
      <c r="G32" s="213">
        <f t="shared" si="3"/>
        <v>0</v>
      </c>
      <c r="H32" s="177">
        <f t="shared" si="1"/>
        <v>0</v>
      </c>
      <c r="I32" s="228"/>
      <c r="J32" s="173" t="e">
        <f>IF(A32="","",IF(#REF!-B32&lt;0,B32-#REF!,""))</f>
        <v>#REF!</v>
      </c>
      <c r="K32" s="172" t="e">
        <f>IF(A32="","",IF(#REF!-B32&gt;0,#REF!-B32,""))</f>
        <v>#REF!</v>
      </c>
      <c r="L32" s="238">
        <f t="shared" si="4"/>
        <v>0</v>
      </c>
      <c r="M32" s="215">
        <f>IF(E32="Schicht1",'Spätschicht(18-24) 25%'!E73,IF(E32="Schicht2",'Nachtschicht(00-6) 50%'!E73,IF(E32="Schicht1&amp;2",'Spätschicht(18-24) 25%'!E73+'Nachtschicht(00-6) 50%'!E73,"")))</f>
      </c>
    </row>
    <row r="33" spans="3:13" ht="13.5" customHeight="1" thickBot="1">
      <c r="C33" s="7"/>
      <c r="D33" s="7"/>
      <c r="E33" s="7"/>
      <c r="F33" s="234">
        <f>SUM(F4:F32)</f>
        <v>0</v>
      </c>
      <c r="G33" s="235">
        <f>SUM(G4:G32)</f>
        <v>0</v>
      </c>
      <c r="H33" s="236"/>
      <c r="I33" s="236"/>
      <c r="J33" s="236"/>
      <c r="K33" s="236"/>
      <c r="L33" s="239">
        <f>SUM(L4:L32)</f>
        <v>0</v>
      </c>
      <c r="M33" s="239">
        <f>SUM(M4:M32)</f>
        <v>0</v>
      </c>
    </row>
    <row r="34" spans="1:8" s="4" customFormat="1" ht="13.5" customHeight="1" thickBot="1">
      <c r="A34" s="299" t="s">
        <v>79</v>
      </c>
      <c r="B34" s="300"/>
      <c r="C34" s="300"/>
      <c r="D34" s="300"/>
      <c r="E34" s="301"/>
      <c r="F34" s="282">
        <f>SUM(F33+G33)</f>
        <v>0</v>
      </c>
      <c r="G34" s="283"/>
      <c r="H34" s="237"/>
    </row>
    <row r="35" spans="1:13" ht="14.25" customHeight="1" thickBot="1">
      <c r="A35" s="302"/>
      <c r="B35" s="303"/>
      <c r="C35" s="303"/>
      <c r="D35" s="303"/>
      <c r="E35" s="304"/>
      <c r="F35" s="284"/>
      <c r="G35" s="285"/>
      <c r="H35" s="237"/>
      <c r="I35" s="290" t="s">
        <v>72</v>
      </c>
      <c r="J35" s="7"/>
      <c r="K35" s="7"/>
      <c r="L35" s="294">
        <f>SUM(L33:M33)</f>
        <v>0</v>
      </c>
      <c r="M35" s="295"/>
    </row>
    <row r="36" spans="1:13" ht="13.5" customHeight="1" thickBot="1">
      <c r="A36" s="305" t="s">
        <v>77</v>
      </c>
      <c r="B36" s="306"/>
      <c r="C36" s="306"/>
      <c r="D36" s="306"/>
      <c r="E36" s="307"/>
      <c r="F36" s="286">
        <f>COUNTIF(I4:I32,"U")</f>
        <v>0</v>
      </c>
      <c r="G36" s="287"/>
      <c r="H36" s="237"/>
      <c r="I36" s="291"/>
      <c r="J36" s="237"/>
      <c r="K36" s="237"/>
      <c r="L36" s="296"/>
      <c r="M36" s="297"/>
    </row>
    <row r="37" spans="1:13" ht="13.5" thickBot="1">
      <c r="A37" s="308"/>
      <c r="B37" s="309"/>
      <c r="C37" s="309"/>
      <c r="D37" s="309"/>
      <c r="E37" s="310"/>
      <c r="F37" s="288"/>
      <c r="G37" s="289"/>
      <c r="H37" s="237"/>
      <c r="I37" s="237"/>
      <c r="J37" s="237"/>
      <c r="K37" s="237"/>
      <c r="L37" s="237"/>
      <c r="M37" s="237"/>
    </row>
  </sheetData>
  <sheetProtection/>
  <mergeCells count="8">
    <mergeCell ref="F34:G35"/>
    <mergeCell ref="F36:G37"/>
    <mergeCell ref="I35:I36"/>
    <mergeCell ref="A3:B3"/>
    <mergeCell ref="L35:M36"/>
    <mergeCell ref="C3:D3"/>
    <mergeCell ref="A34:E35"/>
    <mergeCell ref="A36:E37"/>
  </mergeCells>
  <conditionalFormatting sqref="A4:M32">
    <cfRule type="expression" priority="2" dxfId="2" stopIfTrue="1">
      <formula>ISNUMBER(VLOOKUP($A4,Feiertage,1,0))</formula>
    </cfRule>
    <cfRule type="expression" priority="3" dxfId="1" stopIfTrue="1">
      <formula>WEEKDAY($A4,2)&gt;5</formula>
    </cfRule>
    <cfRule type="expression" priority="4" dxfId="0" stopIfTrue="1">
      <formula>OR(A4&lt;0,LEFT(A4,1)="-")</formula>
    </cfRule>
  </conditionalFormatting>
  <printOptions gridLines="1"/>
  <pageMargins left="0.7874015748031497" right="0.3937007874015748" top="0.7874015748031497" bottom="0.1968503937007874" header="0" footer="0"/>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Tabelle03"/>
  <dimension ref="A1:M40"/>
  <sheetViews>
    <sheetView showZeros="0" zoomScalePageLayoutView="0" workbookViewId="0" topLeftCell="A1">
      <pane ySplit="2" topLeftCell="A24" activePane="bottomLeft" state="frozen"/>
      <selection pane="topLeft" activeCell="A35" sqref="A35:E37"/>
      <selection pane="bottomLeft" activeCell="F38" sqref="F38:G39"/>
    </sheetView>
  </sheetViews>
  <sheetFormatPr defaultColWidth="11.421875" defaultRowHeight="12.75"/>
  <cols>
    <col min="1" max="1" width="14.8515625" style="7" customWidth="1"/>
    <col min="2" max="2" width="11.421875" style="7" customWidth="1"/>
    <col min="3" max="4" width="10.57421875" style="133" bestFit="1" customWidth="1"/>
    <col min="5" max="5" width="8.8515625" style="133" bestFit="1" customWidth="1"/>
    <col min="6" max="6" width="11.8515625" style="133" bestFit="1" customWidth="1"/>
    <col min="7" max="7" width="10.7109375" style="133" customWidth="1"/>
    <col min="8" max="8" width="9.7109375" style="175" customWidth="1"/>
    <col min="9" max="9" width="11.8515625" style="11" customWidth="1"/>
    <col min="10" max="11" width="9.8515625" style="15" hidden="1" customWidth="1"/>
    <col min="12" max="12" width="9.8515625" style="137" customWidth="1"/>
    <col min="13" max="13" width="17.00390625" style="137" bestFit="1" customWidth="1"/>
    <col min="14" max="16384" width="11.421875" style="7" customWidth="1"/>
  </cols>
  <sheetData>
    <row r="1" spans="2:13" ht="12.75">
      <c r="B1" s="150"/>
      <c r="C1" s="205" t="s">
        <v>74</v>
      </c>
      <c r="D1" s="205" t="s">
        <v>74</v>
      </c>
      <c r="E1" s="153"/>
      <c r="F1" s="205" t="s">
        <v>75</v>
      </c>
      <c r="G1" s="205" t="s">
        <v>74</v>
      </c>
      <c r="H1" s="180"/>
      <c r="I1" s="154"/>
      <c r="J1" s="152"/>
      <c r="K1" s="152"/>
      <c r="L1" s="155"/>
      <c r="M1" s="155"/>
    </row>
    <row r="2" spans="1:13" s="4" customFormat="1" ht="13.5" thickBot="1">
      <c r="A2" s="3"/>
      <c r="B2" s="151" t="s">
        <v>15</v>
      </c>
      <c r="C2" s="156" t="s">
        <v>1</v>
      </c>
      <c r="D2" s="156" t="s">
        <v>2</v>
      </c>
      <c r="E2" s="156" t="s">
        <v>73</v>
      </c>
      <c r="F2" s="156" t="s">
        <v>17</v>
      </c>
      <c r="G2" s="156" t="s">
        <v>17</v>
      </c>
      <c r="H2" s="181" t="s">
        <v>29</v>
      </c>
      <c r="I2" s="157" t="s">
        <v>38</v>
      </c>
      <c r="J2" s="158"/>
      <c r="K2" s="158"/>
      <c r="L2" s="182" t="s">
        <v>70</v>
      </c>
      <c r="M2" s="167" t="s">
        <v>71</v>
      </c>
    </row>
    <row r="3" spans="1:12" ht="33" customHeight="1">
      <c r="A3" s="292">
        <f>DATE(gewJahr,3,1)</f>
        <v>42430</v>
      </c>
      <c r="B3" s="293"/>
      <c r="C3" s="298"/>
      <c r="D3" s="298"/>
      <c r="E3" s="169"/>
      <c r="F3" s="169"/>
      <c r="G3" s="132"/>
      <c r="H3" s="176"/>
      <c r="I3" s="6"/>
      <c r="J3" s="14" t="s">
        <v>19</v>
      </c>
      <c r="K3" s="14" t="s">
        <v>20</v>
      </c>
      <c r="L3" s="170"/>
    </row>
    <row r="4" spans="1:13" ht="13.5" customHeight="1">
      <c r="A4" s="140">
        <f>DATE(gewJahr,MONTH($A$3),DAY(A3))</f>
        <v>42430</v>
      </c>
      <c r="B4" s="141">
        <f aca="true" t="shared" si="0" ref="B4:B34">IF(OR(A4="",ISNUMBER(VLOOKUP(A4,Feiertage,1,FALSE))),0,VLOOKUP(WEEKDAY(A4,2),Tagesarbeitszeit,2,0))</f>
        <v>0.3333333333333333</v>
      </c>
      <c r="C4" s="146"/>
      <c r="D4" s="146"/>
      <c r="E4" s="144">
        <f>IF('Spätschicht(18-24) 25%'!E82&gt;0,"Schicht1",IF('Nachtschicht(00-6) 50%'!E82&gt;0,"Schicht2",""))</f>
      </c>
      <c r="F4" s="207">
        <f>IF(E4="Schicht1",'Spätschicht(18-24) 25%'!D82,IF(E4="Schicht2",'Nachtschicht(00-6) 50%'!D82,IF(E4="Schicht1&amp;2",'Spätschicht(18-24) 25%'!D82+'Spätschicht(18-24) 25%'!D82,"")))</f>
      </c>
      <c r="G4" s="210">
        <f>SUM(D4-C4)</f>
        <v>0</v>
      </c>
      <c r="H4" s="177">
        <f aca="true" t="shared" si="1" ref="H4:H34">IF(OR(I4="U",I4="K",I4="HU",G4=0),0,VLOOKUP(WEEKDAY(A4,2),Tagesarbeitszeit,3,0))</f>
        <v>0</v>
      </c>
      <c r="I4" s="228"/>
      <c r="J4" s="172" t="e">
        <f>IF(#REF!-B4&lt;0,B4-#REF!,"")</f>
        <v>#REF!</v>
      </c>
      <c r="K4" s="172" t="e">
        <f>IF(#REF!-B4&gt;0,#REF!-B4,"")</f>
        <v>#REF!</v>
      </c>
      <c r="L4" s="139">
        <f>G4*12.7</f>
        <v>0</v>
      </c>
      <c r="M4" s="138">
        <f>IF(E4="Schicht1",'Spätschicht(18-24) 25%'!E82,IF(E4="Schicht2",'Nachtschicht(00-6) 50%'!E82,IF(E4="Schicht1&amp;2",'Spätschicht(18-24) 25%'!E82+'Nachtschicht(00-6) 50%'!E82,"")))</f>
      </c>
    </row>
    <row r="5" spans="1:13" ht="13.5" customHeight="1">
      <c r="A5" s="140">
        <f aca="true" t="shared" si="2" ref="A5:A34">IF(A4="","",IF(MONTH(A4+1)=MONTH($A$3),DATE(gewJahr,MONTH($A$3),DAY(A4+1)),""))</f>
        <v>42431</v>
      </c>
      <c r="B5" s="141">
        <f t="shared" si="0"/>
        <v>0.3333333333333333</v>
      </c>
      <c r="C5" s="146"/>
      <c r="D5" s="146"/>
      <c r="E5" s="144">
        <f>IF('Spätschicht(18-24) 25%'!E83&gt;0,"Schicht1",IF('Nachtschicht(00-6) 50%'!E83&gt;0,"Schicht2",""))</f>
      </c>
      <c r="F5" s="207">
        <f>IF(E5="Schicht1",'Spätschicht(18-24) 25%'!D83,IF(E5="Schicht2",'Nachtschicht(00-6) 50%'!D83,IF(E5="Schicht1&amp;2",'Spätschicht(18-24) 25%'!D83+'Spätschicht(18-24) 25%'!D83,"")))</f>
      </c>
      <c r="G5" s="210">
        <f aca="true" t="shared" si="3" ref="G5:G34">SUM(D5-C5)</f>
        <v>0</v>
      </c>
      <c r="H5" s="177">
        <f t="shared" si="1"/>
        <v>0</v>
      </c>
      <c r="I5" s="228"/>
      <c r="J5" s="173" t="e">
        <f>IF(#REF!-B5&lt;0,B5-#REF!,"")</f>
        <v>#REF!</v>
      </c>
      <c r="K5" s="172" t="e">
        <f>IF(#REF!-B5&gt;0,#REF!-B5,"")</f>
        <v>#REF!</v>
      </c>
      <c r="L5" s="139">
        <f aca="true" t="shared" si="4" ref="L5:L34">G5*12.7</f>
        <v>0</v>
      </c>
      <c r="M5" s="138">
        <f>IF(E5="Schicht1",'Spätschicht(18-24) 25%'!E83,IF(E5="Schicht2",'Nachtschicht(00-6) 50%'!E83,IF(E5="Schicht1&amp;2",'Spätschicht(18-24) 25%'!E83+'Nachtschicht(00-6) 50%'!E83,"")))</f>
      </c>
    </row>
    <row r="6" spans="1:13" ht="13.5" customHeight="1">
      <c r="A6" s="140">
        <f t="shared" si="2"/>
        <v>42432</v>
      </c>
      <c r="B6" s="141">
        <f t="shared" si="0"/>
        <v>0.3333333333333333</v>
      </c>
      <c r="C6" s="146"/>
      <c r="D6" s="146"/>
      <c r="E6" s="144">
        <f>IF('Spätschicht(18-24) 25%'!E84&gt;0,"Schicht1",IF('Nachtschicht(00-6) 50%'!E84&gt;0,"Schicht2",""))</f>
      </c>
      <c r="F6" s="207">
        <f>IF(E6="Schicht1",'Spätschicht(18-24) 25%'!D84,IF(E6="Schicht2",'Nachtschicht(00-6) 50%'!D84,IF(E6="Schicht1&amp;2",'Spätschicht(18-24) 25%'!D84+'Spätschicht(18-24) 25%'!D84,"")))</f>
      </c>
      <c r="G6" s="210">
        <f t="shared" si="3"/>
        <v>0</v>
      </c>
      <c r="H6" s="177">
        <f t="shared" si="1"/>
        <v>0</v>
      </c>
      <c r="I6" s="228"/>
      <c r="J6" s="173" t="e">
        <f>IF(#REF!-B6&lt;0,B6-#REF!,"")</f>
        <v>#REF!</v>
      </c>
      <c r="K6" s="172" t="e">
        <f>IF(#REF!-B6&gt;0,#REF!-B6,"")</f>
        <v>#REF!</v>
      </c>
      <c r="L6" s="139">
        <f t="shared" si="4"/>
        <v>0</v>
      </c>
      <c r="M6" s="138">
        <f>IF(E6="Schicht1",'Spätschicht(18-24) 25%'!E84,IF(E6="Schicht2",'Nachtschicht(00-6) 50%'!E84,IF(E6="Schicht1&amp;2",'Spätschicht(18-24) 25%'!E84+'Nachtschicht(00-6) 50%'!E84,"")))</f>
      </c>
    </row>
    <row r="7" spans="1:13" ht="13.5" customHeight="1">
      <c r="A7" s="140">
        <f t="shared" si="2"/>
        <v>42433</v>
      </c>
      <c r="B7" s="141">
        <f t="shared" si="0"/>
        <v>0.3333333333333333</v>
      </c>
      <c r="C7" s="146"/>
      <c r="D7" s="146"/>
      <c r="E7" s="144">
        <f>IF('Spätschicht(18-24) 25%'!E85&gt;0,"Schicht1",IF('Nachtschicht(00-6) 50%'!E85&gt;0,"Schicht2",""))</f>
      </c>
      <c r="F7" s="207">
        <f>IF(E7="Schicht1",'Spätschicht(18-24) 25%'!D85,IF(E7="Schicht2",'Nachtschicht(00-6) 50%'!D85,IF(E7="Schicht1&amp;2",'Spätschicht(18-24) 25%'!D85+'Spätschicht(18-24) 25%'!D85,"")))</f>
      </c>
      <c r="G7" s="210">
        <f t="shared" si="3"/>
        <v>0</v>
      </c>
      <c r="H7" s="177">
        <f t="shared" si="1"/>
        <v>0</v>
      </c>
      <c r="I7" s="228"/>
      <c r="J7" s="173" t="e">
        <f>IF(#REF!-B7&lt;0,B7-#REF!,"")</f>
        <v>#REF!</v>
      </c>
      <c r="K7" s="172" t="e">
        <f>IF(#REF!-B7&gt;0,#REF!-B7,"")</f>
        <v>#REF!</v>
      </c>
      <c r="L7" s="139">
        <f t="shared" si="4"/>
        <v>0</v>
      </c>
      <c r="M7" s="138">
        <f>IF(E7="Schicht1",'Spätschicht(18-24) 25%'!E85,IF(E7="Schicht2",'Nachtschicht(00-6) 50%'!E85,IF(E7="Schicht1&amp;2",'Spätschicht(18-24) 25%'!E85+'Nachtschicht(00-6) 50%'!E85,"")))</f>
      </c>
    </row>
    <row r="8" spans="1:13" ht="13.5" customHeight="1">
      <c r="A8" s="140">
        <f t="shared" si="2"/>
        <v>42434</v>
      </c>
      <c r="B8" s="141">
        <f t="shared" si="0"/>
        <v>0.3333333333333333</v>
      </c>
      <c r="C8" s="146"/>
      <c r="D8" s="146"/>
      <c r="E8" s="144">
        <f>IF('Spätschicht(18-24) 25%'!E86&gt;0,"Schicht1",IF('Nachtschicht(00-6) 50%'!E86&gt;0,"Schicht2",""))</f>
      </c>
      <c r="F8" s="207">
        <f>IF(E8="Schicht1",'Spätschicht(18-24) 25%'!D86,IF(E8="Schicht2",'Nachtschicht(00-6) 50%'!D86,IF(E8="Schicht1&amp;2",'Spätschicht(18-24) 25%'!D86+'Spätschicht(18-24) 25%'!D86,"")))</f>
      </c>
      <c r="G8" s="210">
        <f t="shared" si="3"/>
        <v>0</v>
      </c>
      <c r="H8" s="177">
        <f t="shared" si="1"/>
        <v>0</v>
      </c>
      <c r="I8" s="228"/>
      <c r="J8" s="173" t="e">
        <f>IF(#REF!-B8&lt;0,B8-#REF!,"")</f>
        <v>#REF!</v>
      </c>
      <c r="K8" s="172" t="e">
        <f>IF(#REF!-B8&gt;0,#REF!-B8,"")</f>
        <v>#REF!</v>
      </c>
      <c r="L8" s="139">
        <f t="shared" si="4"/>
        <v>0</v>
      </c>
      <c r="M8" s="138">
        <f>IF(E8="Schicht1",'Spätschicht(18-24) 25%'!E86,IF(E8="Schicht2",'Nachtschicht(00-6) 50%'!E86,IF(E8="Schicht1&amp;2",'Spätschicht(18-24) 25%'!E86+'Nachtschicht(00-6) 50%'!E86,"")))</f>
      </c>
    </row>
    <row r="9" spans="1:13" ht="13.5" customHeight="1">
      <c r="A9" s="140">
        <f t="shared" si="2"/>
        <v>42435</v>
      </c>
      <c r="B9" s="141">
        <f t="shared" si="0"/>
        <v>0.3333333333333333</v>
      </c>
      <c r="C9" s="146"/>
      <c r="D9" s="146"/>
      <c r="E9" s="144">
        <f>IF(AND('Spätschicht(18-24) 25%'!E87&gt;0,'Nachtschicht(00-6) 50%'!E87&gt;0),"Schicht1&amp;2",IF('Spätschicht(18-24) 25%'!E87&gt;0,"Schicht1",IF('Nachtschicht(00-6) 50%'!E87&gt;0,"Schicht2","")))</f>
      </c>
      <c r="F9" s="207">
        <f>IF(E9="Schicht1",'Spätschicht(18-24) 25%'!D87,IF(E9="Schicht2",'Nachtschicht(00-6) 50%'!D87,IF(E9="Schicht1&amp;2",'Spätschicht(18-24) 25%'!D87+'Spätschicht(18-24) 25%'!D87,"")))</f>
      </c>
      <c r="G9" s="210">
        <f t="shared" si="3"/>
        <v>0</v>
      </c>
      <c r="H9" s="177">
        <f t="shared" si="1"/>
        <v>0</v>
      </c>
      <c r="I9" s="228"/>
      <c r="J9" s="173" t="e">
        <f>IF(#REF!-B9&lt;0,B9-#REF!,"")</f>
        <v>#REF!</v>
      </c>
      <c r="K9" s="172" t="e">
        <f>IF(#REF!-B9&gt;0,#REF!-B9,"")</f>
        <v>#REF!</v>
      </c>
      <c r="L9" s="139">
        <f t="shared" si="4"/>
        <v>0</v>
      </c>
      <c r="M9" s="138">
        <f>IF(E9="Schicht1",'Spätschicht(18-24) 25%'!E87,IF(E9="Schicht2",'Nachtschicht(00-6) 50%'!E87,IF(E9="Schicht1&amp;2",'Spätschicht(18-24) 25%'!E87+'Nachtschicht(00-6) 50%'!E87,"")))</f>
      </c>
    </row>
    <row r="10" spans="1:13" ht="13.5" customHeight="1">
      <c r="A10" s="140">
        <f t="shared" si="2"/>
        <v>42436</v>
      </c>
      <c r="B10" s="141">
        <f t="shared" si="0"/>
        <v>0.3333333333333333</v>
      </c>
      <c r="C10" s="146"/>
      <c r="D10" s="146"/>
      <c r="E10" s="144">
        <f>IF(AND('Spätschicht(18-24) 25%'!E88&gt;0,'Nachtschicht(00-6) 50%'!E88&gt;0),"Schicht1&amp;2",IF('Spätschicht(18-24) 25%'!E88&gt;0,"Schicht1",IF('Nachtschicht(00-6) 50%'!E88&gt;0,"Schicht2","")))</f>
      </c>
      <c r="F10" s="207">
        <f>IF(E10="Schicht1",'Spätschicht(18-24) 25%'!D88,IF(E10="Schicht2",'Nachtschicht(00-6) 50%'!D88,IF(E10="Schicht1&amp;2",'Spätschicht(18-24) 25%'!D88+'Spätschicht(18-24) 25%'!D88,"")))</f>
      </c>
      <c r="G10" s="210">
        <f t="shared" si="3"/>
        <v>0</v>
      </c>
      <c r="H10" s="177">
        <f t="shared" si="1"/>
        <v>0</v>
      </c>
      <c r="I10" s="228"/>
      <c r="J10" s="173" t="e">
        <f>IF(#REF!-B10&lt;0,B10-#REF!,"")</f>
        <v>#REF!</v>
      </c>
      <c r="K10" s="172" t="e">
        <f>IF(#REF!-B10&gt;0,#REF!-B10,"")</f>
        <v>#REF!</v>
      </c>
      <c r="L10" s="139">
        <f t="shared" si="4"/>
        <v>0</v>
      </c>
      <c r="M10" s="138">
        <f>IF(E10="Schicht1",'Spätschicht(18-24) 25%'!E88,IF(E10="Schicht2",'Nachtschicht(00-6) 50%'!E88,IF(E10="Schicht1&amp;2",'Spätschicht(18-24) 25%'!E88+'Nachtschicht(00-6) 50%'!E88,"")))</f>
      </c>
    </row>
    <row r="11" spans="1:13" ht="13.5" customHeight="1">
      <c r="A11" s="140">
        <f t="shared" si="2"/>
        <v>42437</v>
      </c>
      <c r="B11" s="141">
        <f t="shared" si="0"/>
        <v>0.3333333333333333</v>
      </c>
      <c r="C11" s="146"/>
      <c r="D11" s="146"/>
      <c r="E11" s="144">
        <f>IF(AND('Spätschicht(18-24) 25%'!E89&gt;0,'Nachtschicht(00-6) 50%'!E89&gt;0),"Schicht1&amp;2",IF('Spätschicht(18-24) 25%'!E89&gt;0,"Schicht1",IF('Nachtschicht(00-6) 50%'!E89&gt;0,"Schicht2","")))</f>
      </c>
      <c r="F11" s="207">
        <f>IF(E11="Schicht1",'Spätschicht(18-24) 25%'!D89,IF(E11="Schicht2",'Nachtschicht(00-6) 50%'!D89,IF(E11="Schicht1&amp;2",'Spätschicht(18-24) 25%'!D89+'Spätschicht(18-24) 25%'!D89,"")))</f>
      </c>
      <c r="G11" s="210">
        <f t="shared" si="3"/>
        <v>0</v>
      </c>
      <c r="H11" s="177">
        <f t="shared" si="1"/>
        <v>0</v>
      </c>
      <c r="I11" s="228"/>
      <c r="J11" s="173" t="e">
        <f>IF(#REF!-B11&lt;0,B11-#REF!,"")</f>
        <v>#REF!</v>
      </c>
      <c r="K11" s="172" t="e">
        <f>IF(#REF!-B11&gt;0,#REF!-B11,"")</f>
        <v>#REF!</v>
      </c>
      <c r="L11" s="139">
        <f t="shared" si="4"/>
        <v>0</v>
      </c>
      <c r="M11" s="138">
        <f>IF(E11="Schicht1",'Spätschicht(18-24) 25%'!E89,IF(E11="Schicht2",'Nachtschicht(00-6) 50%'!E89,IF(E11="Schicht1&amp;2",'Spätschicht(18-24) 25%'!E89+'Nachtschicht(00-6) 50%'!E89,"")))</f>
      </c>
    </row>
    <row r="12" spans="1:13" ht="13.5" customHeight="1">
      <c r="A12" s="140">
        <f t="shared" si="2"/>
        <v>42438</v>
      </c>
      <c r="B12" s="141">
        <f t="shared" si="0"/>
        <v>0.3333333333333333</v>
      </c>
      <c r="C12" s="146"/>
      <c r="D12" s="146"/>
      <c r="E12" s="144">
        <f>IF(AND('Spätschicht(18-24) 25%'!E90&gt;0,'Nachtschicht(00-6) 50%'!E90&gt;0),"Schicht1&amp;2",IF('Spätschicht(18-24) 25%'!E90&gt;0,"Schicht1",IF('Nachtschicht(00-6) 50%'!E90&gt;0,"Schicht2","")))</f>
      </c>
      <c r="F12" s="207">
        <f>IF(E12="Schicht1",'Spätschicht(18-24) 25%'!D90,IF(E12="Schicht2",'Nachtschicht(00-6) 50%'!D90,IF(E12="Schicht1&amp;2",'Spätschicht(18-24) 25%'!D90+'Spätschicht(18-24) 25%'!D90,"")))</f>
      </c>
      <c r="G12" s="210">
        <f t="shared" si="3"/>
        <v>0</v>
      </c>
      <c r="H12" s="177">
        <f t="shared" si="1"/>
        <v>0</v>
      </c>
      <c r="I12" s="228"/>
      <c r="J12" s="173" t="e">
        <f>IF(#REF!-B12&lt;0,B12-#REF!,"")</f>
        <v>#REF!</v>
      </c>
      <c r="K12" s="172" t="e">
        <f>IF(#REF!-B12&gt;0,#REF!-B12,"")</f>
        <v>#REF!</v>
      </c>
      <c r="L12" s="139">
        <f t="shared" si="4"/>
        <v>0</v>
      </c>
      <c r="M12" s="138">
        <f>IF(E12="Schicht1",'Spätschicht(18-24) 25%'!E90,IF(E12="Schicht2",'Nachtschicht(00-6) 50%'!E90,IF(E12="Schicht1&amp;2",'Spätschicht(18-24) 25%'!E90+'Nachtschicht(00-6) 50%'!E90,"")))</f>
      </c>
    </row>
    <row r="13" spans="1:13" ht="13.5" customHeight="1">
      <c r="A13" s="140">
        <f t="shared" si="2"/>
        <v>42439</v>
      </c>
      <c r="B13" s="141">
        <f t="shared" si="0"/>
        <v>0.3333333333333333</v>
      </c>
      <c r="C13" s="146"/>
      <c r="D13" s="146"/>
      <c r="E13" s="144">
        <f>IF(AND('Spätschicht(18-24) 25%'!E91&gt;0,'Nachtschicht(00-6) 50%'!E91&gt;0),"Schicht1&amp;2",IF('Spätschicht(18-24) 25%'!E91&gt;0,"Schicht1",IF('Nachtschicht(00-6) 50%'!E91&gt;0,"Schicht2","")))</f>
      </c>
      <c r="F13" s="207">
        <f>IF(E13="Schicht1",'Spätschicht(18-24) 25%'!D91,IF(E13="Schicht2",'Nachtschicht(00-6) 50%'!D91,IF(E13="Schicht1&amp;2",'Spätschicht(18-24) 25%'!D91+'Spätschicht(18-24) 25%'!D91,"")))</f>
      </c>
      <c r="G13" s="210">
        <f t="shared" si="3"/>
        <v>0</v>
      </c>
      <c r="H13" s="177">
        <f t="shared" si="1"/>
        <v>0</v>
      </c>
      <c r="I13" s="228"/>
      <c r="J13" s="173" t="e">
        <f>IF(#REF!-B13&lt;0,B13-#REF!,"")</f>
        <v>#REF!</v>
      </c>
      <c r="K13" s="172" t="e">
        <f>IF(#REF!-B13&gt;0,#REF!-B13,"")</f>
        <v>#REF!</v>
      </c>
      <c r="L13" s="139">
        <f t="shared" si="4"/>
        <v>0</v>
      </c>
      <c r="M13" s="138">
        <f>IF(E13="Schicht1",'Spätschicht(18-24) 25%'!E91,IF(E13="Schicht2",'Nachtschicht(00-6) 50%'!E91,IF(E13="Schicht1&amp;2",'Spätschicht(18-24) 25%'!E91+'Nachtschicht(00-6) 50%'!E91,"")))</f>
      </c>
    </row>
    <row r="14" spans="1:13" ht="13.5" customHeight="1">
      <c r="A14" s="140">
        <f t="shared" si="2"/>
        <v>42440</v>
      </c>
      <c r="B14" s="141">
        <f t="shared" si="0"/>
        <v>0.3333333333333333</v>
      </c>
      <c r="C14" s="146"/>
      <c r="D14" s="146"/>
      <c r="E14" s="144">
        <f>IF(AND('Spätschicht(18-24) 25%'!E92&gt;0,'Nachtschicht(00-6) 50%'!E92&gt;0),"Schicht1&amp;2",IF('Spätschicht(18-24) 25%'!E92&gt;0,"Schicht1",IF('Nachtschicht(00-6) 50%'!E92&gt;0,"Schicht2","")))</f>
      </c>
      <c r="F14" s="207">
        <f>IF(E14="Schicht1",'Spätschicht(18-24) 25%'!D92,IF(E14="Schicht2",'Nachtschicht(00-6) 50%'!D92,IF(E14="Schicht1&amp;2",'Spätschicht(18-24) 25%'!D92+'Spätschicht(18-24) 25%'!D92,"")))</f>
      </c>
      <c r="G14" s="210">
        <f t="shared" si="3"/>
        <v>0</v>
      </c>
      <c r="H14" s="177">
        <f t="shared" si="1"/>
        <v>0</v>
      </c>
      <c r="I14" s="228"/>
      <c r="J14" s="173" t="e">
        <f>IF(#REF!-B14&lt;0,B14-#REF!,"")</f>
        <v>#REF!</v>
      </c>
      <c r="K14" s="172" t="e">
        <f>IF(#REF!-B14&gt;0,#REF!-B14,"")</f>
        <v>#REF!</v>
      </c>
      <c r="L14" s="139">
        <f t="shared" si="4"/>
        <v>0</v>
      </c>
      <c r="M14" s="138">
        <f>IF(E14="Schicht1",'Spätschicht(18-24) 25%'!E92,IF(E14="Schicht2",'Nachtschicht(00-6) 50%'!E92,IF(E14="Schicht1&amp;2",'Spätschicht(18-24) 25%'!E92+'Nachtschicht(00-6) 50%'!E92,"")))</f>
      </c>
    </row>
    <row r="15" spans="1:13" ht="13.5" customHeight="1">
      <c r="A15" s="140">
        <f t="shared" si="2"/>
        <v>42441</v>
      </c>
      <c r="B15" s="141">
        <f t="shared" si="0"/>
        <v>0.3333333333333333</v>
      </c>
      <c r="C15" s="146"/>
      <c r="D15" s="146"/>
      <c r="E15" s="144">
        <f>IF(AND('Spätschicht(18-24) 25%'!E93&gt;0,'Nachtschicht(00-6) 50%'!E93&gt;0),"Schicht1&amp;2",IF('Spätschicht(18-24) 25%'!E93&gt;0,"Schicht1",IF('Nachtschicht(00-6) 50%'!E93&gt;0,"Schicht2","")))</f>
      </c>
      <c r="F15" s="207">
        <f>IF(E15="Schicht1",'Spätschicht(18-24) 25%'!D93,IF(E15="Schicht2",'Nachtschicht(00-6) 50%'!D93,IF(E15="Schicht1&amp;2",'Spätschicht(18-24) 25%'!D93+'Spätschicht(18-24) 25%'!D93,"")))</f>
      </c>
      <c r="G15" s="210">
        <f t="shared" si="3"/>
        <v>0</v>
      </c>
      <c r="H15" s="177">
        <f t="shared" si="1"/>
        <v>0</v>
      </c>
      <c r="I15" s="228"/>
      <c r="J15" s="173" t="e">
        <f>IF(#REF!-B15&lt;0,B15-#REF!,"")</f>
        <v>#REF!</v>
      </c>
      <c r="K15" s="172" t="e">
        <f>IF(#REF!-B15&gt;0,#REF!-B15,"")</f>
        <v>#REF!</v>
      </c>
      <c r="L15" s="139">
        <f t="shared" si="4"/>
        <v>0</v>
      </c>
      <c r="M15" s="138">
        <f>IF(E15="Schicht1",'Spätschicht(18-24) 25%'!E93,IF(E15="Schicht2",'Nachtschicht(00-6) 50%'!E93,IF(E15="Schicht1&amp;2",'Spätschicht(18-24) 25%'!E93+'Nachtschicht(00-6) 50%'!E93,"")))</f>
      </c>
    </row>
    <row r="16" spans="1:13" ht="13.5" customHeight="1">
      <c r="A16" s="140">
        <f t="shared" si="2"/>
        <v>42442</v>
      </c>
      <c r="B16" s="141">
        <f t="shared" si="0"/>
        <v>0.3333333333333333</v>
      </c>
      <c r="C16" s="146"/>
      <c r="D16" s="146"/>
      <c r="E16" s="144">
        <f>IF(AND('Spätschicht(18-24) 25%'!E94&gt;0,'Nachtschicht(00-6) 50%'!E94&gt;0),"Schicht1&amp;2",IF('Spätschicht(18-24) 25%'!E94&gt;0,"Schicht1",IF('Nachtschicht(00-6) 50%'!E94&gt;0,"Schicht2","")))</f>
      </c>
      <c r="F16" s="207">
        <f>IF(E16="Schicht1",'Spätschicht(18-24) 25%'!D94,IF(E16="Schicht2",'Nachtschicht(00-6) 50%'!D94,IF(E16="Schicht1&amp;2",'Spätschicht(18-24) 25%'!D94+'Spätschicht(18-24) 25%'!D94,"")))</f>
      </c>
      <c r="G16" s="210">
        <f t="shared" si="3"/>
        <v>0</v>
      </c>
      <c r="H16" s="177">
        <f t="shared" si="1"/>
        <v>0</v>
      </c>
      <c r="I16" s="228"/>
      <c r="J16" s="173" t="e">
        <f>IF(#REF!-B16&lt;0,B16-#REF!,"")</f>
        <v>#REF!</v>
      </c>
      <c r="K16" s="172" t="e">
        <f>IF(#REF!-B16&gt;0,#REF!-B16,"")</f>
        <v>#REF!</v>
      </c>
      <c r="L16" s="139">
        <f t="shared" si="4"/>
        <v>0</v>
      </c>
      <c r="M16" s="138">
        <f>IF(E16="Schicht1",'Spätschicht(18-24) 25%'!E94,IF(E16="Schicht2",'Nachtschicht(00-6) 50%'!E94,IF(E16="Schicht1&amp;2",'Spätschicht(18-24) 25%'!E94+'Nachtschicht(00-6) 50%'!E94,"")))</f>
      </c>
    </row>
    <row r="17" spans="1:13" ht="13.5" customHeight="1">
      <c r="A17" s="140">
        <f t="shared" si="2"/>
        <v>42443</v>
      </c>
      <c r="B17" s="141">
        <f t="shared" si="0"/>
        <v>0.3333333333333333</v>
      </c>
      <c r="C17" s="146"/>
      <c r="D17" s="146"/>
      <c r="E17" s="144">
        <f>IF(AND('Spätschicht(18-24) 25%'!E95&gt;0,'Nachtschicht(00-6) 50%'!E95&gt;0),"Schicht1&amp;2",IF('Spätschicht(18-24) 25%'!E95&gt;0,"Schicht1",IF('Nachtschicht(00-6) 50%'!E95&gt;0,"Schicht2","")))</f>
      </c>
      <c r="F17" s="207">
        <f>IF(E17="Schicht1",'Spätschicht(18-24) 25%'!D95,IF(E17="Schicht2",'Nachtschicht(00-6) 50%'!D95,IF(E17="Schicht1&amp;2",'Spätschicht(18-24) 25%'!D95+'Spätschicht(18-24) 25%'!D95,"")))</f>
      </c>
      <c r="G17" s="210">
        <f t="shared" si="3"/>
        <v>0</v>
      </c>
      <c r="H17" s="177">
        <f t="shared" si="1"/>
        <v>0</v>
      </c>
      <c r="I17" s="228"/>
      <c r="J17" s="173" t="e">
        <f>IF(#REF!-B17&lt;0,B17-#REF!,"")</f>
        <v>#REF!</v>
      </c>
      <c r="K17" s="172" t="e">
        <f>IF(#REF!-B17&gt;0,#REF!-B17,"")</f>
        <v>#REF!</v>
      </c>
      <c r="L17" s="139">
        <f t="shared" si="4"/>
        <v>0</v>
      </c>
      <c r="M17" s="138">
        <f>IF(E17="Schicht1",'Spätschicht(18-24) 25%'!E95,IF(E17="Schicht2",'Nachtschicht(00-6) 50%'!E95,IF(E17="Schicht1&amp;2",'Spätschicht(18-24) 25%'!E95+'Nachtschicht(00-6) 50%'!E95,"")))</f>
      </c>
    </row>
    <row r="18" spans="1:13" ht="13.5" customHeight="1">
      <c r="A18" s="140">
        <f t="shared" si="2"/>
        <v>42444</v>
      </c>
      <c r="B18" s="141">
        <f t="shared" si="0"/>
        <v>0.3333333333333333</v>
      </c>
      <c r="C18" s="146"/>
      <c r="D18" s="146"/>
      <c r="E18" s="144">
        <f>IF(AND('Spätschicht(18-24) 25%'!E96&gt;0,'Nachtschicht(00-6) 50%'!E96&gt;0),"Schicht1&amp;2",IF('Spätschicht(18-24) 25%'!E96&gt;0,"Schicht1",IF('Nachtschicht(00-6) 50%'!E96&gt;0,"Schicht2","")))</f>
      </c>
      <c r="F18" s="207">
        <f>IF(E18="Schicht1",'Spätschicht(18-24) 25%'!D96,IF(E18="Schicht2",'Nachtschicht(00-6) 50%'!D96,IF(E18="Schicht1&amp;2",'Spätschicht(18-24) 25%'!D96+'Spätschicht(18-24) 25%'!D96,"")))</f>
      </c>
      <c r="G18" s="210">
        <f t="shared" si="3"/>
        <v>0</v>
      </c>
      <c r="H18" s="177">
        <f t="shared" si="1"/>
        <v>0</v>
      </c>
      <c r="I18" s="228"/>
      <c r="J18" s="173" t="e">
        <f>IF(#REF!-B18&lt;0,B18-#REF!,"")</f>
        <v>#REF!</v>
      </c>
      <c r="K18" s="172" t="e">
        <f>IF(#REF!-B18&gt;0,#REF!-B18,"")</f>
        <v>#REF!</v>
      </c>
      <c r="L18" s="139">
        <f t="shared" si="4"/>
        <v>0</v>
      </c>
      <c r="M18" s="138">
        <f>IF(E18="Schicht1",'Spätschicht(18-24) 25%'!E96,IF(E18="Schicht2",'Nachtschicht(00-6) 50%'!E96,IF(E18="Schicht1&amp;2",'Spätschicht(18-24) 25%'!E96+'Nachtschicht(00-6) 50%'!E96,"")))</f>
      </c>
    </row>
    <row r="19" spans="1:13" ht="13.5" customHeight="1">
      <c r="A19" s="140">
        <f t="shared" si="2"/>
        <v>42445</v>
      </c>
      <c r="B19" s="141">
        <f t="shared" si="0"/>
        <v>0.3333333333333333</v>
      </c>
      <c r="C19" s="146"/>
      <c r="D19" s="146"/>
      <c r="E19" s="144">
        <f>IF(AND('Spätschicht(18-24) 25%'!E97&gt;0,'Nachtschicht(00-6) 50%'!E97&gt;0),"Schicht1&amp;2",IF('Spätschicht(18-24) 25%'!E97&gt;0,"Schicht1",IF('Nachtschicht(00-6) 50%'!E97&gt;0,"Schicht2","")))</f>
      </c>
      <c r="F19" s="207">
        <f>IF(E19="Schicht1",'Spätschicht(18-24) 25%'!D97,IF(E19="Schicht2",'Nachtschicht(00-6) 50%'!D97,IF(E19="Schicht1&amp;2",'Spätschicht(18-24) 25%'!D97+'Spätschicht(18-24) 25%'!D97,"")))</f>
      </c>
      <c r="G19" s="210">
        <f t="shared" si="3"/>
        <v>0</v>
      </c>
      <c r="H19" s="177">
        <f t="shared" si="1"/>
        <v>0</v>
      </c>
      <c r="I19" s="228"/>
      <c r="J19" s="173" t="e">
        <f>IF(#REF!-B19&lt;0,B19-#REF!,"")</f>
        <v>#REF!</v>
      </c>
      <c r="K19" s="172" t="e">
        <f>IF(#REF!-B19&gt;0,#REF!-B19,"")</f>
        <v>#REF!</v>
      </c>
      <c r="L19" s="139">
        <f t="shared" si="4"/>
        <v>0</v>
      </c>
      <c r="M19" s="138">
        <f>IF(E19="Schicht1",'Spätschicht(18-24) 25%'!E97,IF(E19="Schicht2",'Nachtschicht(00-6) 50%'!E97,IF(E19="Schicht1&amp;2",'Spätschicht(18-24) 25%'!E97+'Nachtschicht(00-6) 50%'!E97,"")))</f>
      </c>
    </row>
    <row r="20" spans="1:13" ht="13.5" customHeight="1">
      <c r="A20" s="140">
        <f t="shared" si="2"/>
        <v>42446</v>
      </c>
      <c r="B20" s="141">
        <f t="shared" si="0"/>
        <v>0.3333333333333333</v>
      </c>
      <c r="C20" s="146"/>
      <c r="D20" s="146"/>
      <c r="E20" s="144">
        <f>IF(AND('Spätschicht(18-24) 25%'!E98&gt;0,'Nachtschicht(00-6) 50%'!E98&gt;0),"Schicht1&amp;2",IF('Spätschicht(18-24) 25%'!E98&gt;0,"Schicht1",IF('Nachtschicht(00-6) 50%'!E98&gt;0,"Schicht2","")))</f>
      </c>
      <c r="F20" s="207">
        <f>IF(E20="Schicht1",'Spätschicht(18-24) 25%'!D98,IF(E20="Schicht2",'Nachtschicht(00-6) 50%'!D98,IF(E20="Schicht1&amp;2",'Spätschicht(18-24) 25%'!D98+'Spätschicht(18-24) 25%'!D98,"")))</f>
      </c>
      <c r="G20" s="210">
        <f t="shared" si="3"/>
        <v>0</v>
      </c>
      <c r="H20" s="177">
        <f t="shared" si="1"/>
        <v>0</v>
      </c>
      <c r="I20" s="228"/>
      <c r="J20" s="173" t="e">
        <f>IF(#REF!-B20&lt;0,B20-#REF!,"")</f>
        <v>#REF!</v>
      </c>
      <c r="K20" s="172" t="e">
        <f>IF(#REF!-B20&gt;0,#REF!-B20,"")</f>
        <v>#REF!</v>
      </c>
      <c r="L20" s="139">
        <f t="shared" si="4"/>
        <v>0</v>
      </c>
      <c r="M20" s="138">
        <f>IF(E20="Schicht1",'Spätschicht(18-24) 25%'!E98,IF(E20="Schicht2",'Nachtschicht(00-6) 50%'!E98,IF(E20="Schicht1&amp;2",'Spätschicht(18-24) 25%'!E98+'Nachtschicht(00-6) 50%'!E98,"")))</f>
      </c>
    </row>
    <row r="21" spans="1:13" ht="13.5" customHeight="1">
      <c r="A21" s="140">
        <f t="shared" si="2"/>
        <v>42447</v>
      </c>
      <c r="B21" s="141">
        <f t="shared" si="0"/>
        <v>0.3333333333333333</v>
      </c>
      <c r="C21" s="146"/>
      <c r="D21" s="146"/>
      <c r="E21" s="144">
        <f>IF(AND('Spätschicht(18-24) 25%'!E99&gt;0,'Nachtschicht(00-6) 50%'!E99&gt;0),"Schicht1&amp;2",IF('Spätschicht(18-24) 25%'!E99&gt;0,"Schicht1",IF('Nachtschicht(00-6) 50%'!E99&gt;0,"Schicht2","")))</f>
      </c>
      <c r="F21" s="207">
        <f>IF(E21="Schicht1",'Spätschicht(18-24) 25%'!D99,IF(E21="Schicht2",'Nachtschicht(00-6) 50%'!D99,IF(E21="Schicht1&amp;2",'Spätschicht(18-24) 25%'!D99+'Spätschicht(18-24) 25%'!D99,"")))</f>
      </c>
      <c r="G21" s="210">
        <f t="shared" si="3"/>
        <v>0</v>
      </c>
      <c r="H21" s="177">
        <f t="shared" si="1"/>
        <v>0</v>
      </c>
      <c r="I21" s="228"/>
      <c r="J21" s="173" t="e">
        <f>IF(#REF!-B21&lt;0,B21-#REF!,"")</f>
        <v>#REF!</v>
      </c>
      <c r="K21" s="172" t="e">
        <f>IF(#REF!-B21&gt;0,#REF!-B21,"")</f>
        <v>#REF!</v>
      </c>
      <c r="L21" s="139">
        <f t="shared" si="4"/>
        <v>0</v>
      </c>
      <c r="M21" s="138">
        <f>IF(E21="Schicht1",'Spätschicht(18-24) 25%'!E99,IF(E21="Schicht2",'Nachtschicht(00-6) 50%'!E99,IF(E21="Schicht1&amp;2",'Spätschicht(18-24) 25%'!E99+'Nachtschicht(00-6) 50%'!E99,"")))</f>
      </c>
    </row>
    <row r="22" spans="1:13" ht="13.5" customHeight="1">
      <c r="A22" s="140">
        <f t="shared" si="2"/>
        <v>42448</v>
      </c>
      <c r="B22" s="141">
        <f t="shared" si="0"/>
        <v>0.3333333333333333</v>
      </c>
      <c r="C22" s="146"/>
      <c r="D22" s="146"/>
      <c r="E22" s="144">
        <f>IF(AND('Spätschicht(18-24) 25%'!E100&gt;0,'Nachtschicht(00-6) 50%'!E100&gt;0),"Schicht1&amp;2",IF('Spätschicht(18-24) 25%'!E100&gt;0,"Schicht1",IF('Nachtschicht(00-6) 50%'!E100&gt;0,"Schicht2","")))</f>
      </c>
      <c r="F22" s="207">
        <f>IF(E22="Schicht1",'Spätschicht(18-24) 25%'!D100,IF(E22="Schicht2",'Nachtschicht(00-6) 50%'!D100,IF(E22="Schicht1&amp;2",'Spätschicht(18-24) 25%'!D100+'Spätschicht(18-24) 25%'!D100,"")))</f>
      </c>
      <c r="G22" s="210">
        <f t="shared" si="3"/>
        <v>0</v>
      </c>
      <c r="H22" s="177">
        <f t="shared" si="1"/>
        <v>0</v>
      </c>
      <c r="I22" s="228"/>
      <c r="J22" s="173" t="e">
        <f>IF(#REF!-B22&lt;0,B22-#REF!,"")</f>
        <v>#REF!</v>
      </c>
      <c r="K22" s="172" t="e">
        <f>IF(#REF!-B22&gt;0,#REF!-B22,"")</f>
        <v>#REF!</v>
      </c>
      <c r="L22" s="139">
        <f t="shared" si="4"/>
        <v>0</v>
      </c>
      <c r="M22" s="138">
        <f>IF(E22="Schicht1",'Spätschicht(18-24) 25%'!E100,IF(E22="Schicht2",'Nachtschicht(00-6) 50%'!E100,IF(E22="Schicht1&amp;2",'Spätschicht(18-24) 25%'!E100+'Nachtschicht(00-6) 50%'!E100,"")))</f>
      </c>
    </row>
    <row r="23" spans="1:13" ht="13.5" customHeight="1">
      <c r="A23" s="140">
        <f t="shared" si="2"/>
        <v>42449</v>
      </c>
      <c r="B23" s="141">
        <f t="shared" si="0"/>
        <v>0.3333333333333333</v>
      </c>
      <c r="C23" s="146"/>
      <c r="D23" s="146"/>
      <c r="E23" s="144">
        <f>IF(AND('Spätschicht(18-24) 25%'!E101&gt;0,'Nachtschicht(00-6) 50%'!E101&gt;0),"Schicht1&amp;2",IF('Spätschicht(18-24) 25%'!E101&gt;0,"Schicht1",IF('Nachtschicht(00-6) 50%'!E101&gt;0,"Schicht2","")))</f>
      </c>
      <c r="F23" s="207">
        <f>IF(E23="Schicht1",'Spätschicht(18-24) 25%'!D101,IF(E23="Schicht2",'Nachtschicht(00-6) 50%'!D101,IF(E23="Schicht1&amp;2",'Spätschicht(18-24) 25%'!D101+'Spätschicht(18-24) 25%'!D101,"")))</f>
      </c>
      <c r="G23" s="210">
        <f t="shared" si="3"/>
        <v>0</v>
      </c>
      <c r="H23" s="177">
        <f t="shared" si="1"/>
        <v>0</v>
      </c>
      <c r="I23" s="228"/>
      <c r="J23" s="173" t="e">
        <f>IF(#REF!-B23&lt;0,B23-#REF!,"")</f>
        <v>#REF!</v>
      </c>
      <c r="K23" s="172" t="e">
        <f>IF(#REF!-B23&gt;0,#REF!-B23,"")</f>
        <v>#REF!</v>
      </c>
      <c r="L23" s="139">
        <f t="shared" si="4"/>
        <v>0</v>
      </c>
      <c r="M23" s="138">
        <f>IF(E23="Schicht1",'Spätschicht(18-24) 25%'!E101,IF(E23="Schicht2",'Nachtschicht(00-6) 50%'!E101,IF(E23="Schicht1&amp;2",'Spätschicht(18-24) 25%'!E101+'Nachtschicht(00-6) 50%'!E101,"")))</f>
      </c>
    </row>
    <row r="24" spans="1:13" ht="13.5" customHeight="1">
      <c r="A24" s="140">
        <f t="shared" si="2"/>
        <v>42450</v>
      </c>
      <c r="B24" s="141">
        <f t="shared" si="0"/>
        <v>0.3333333333333333</v>
      </c>
      <c r="C24" s="146"/>
      <c r="D24" s="146"/>
      <c r="E24" s="144">
        <f>IF(AND('Spätschicht(18-24) 25%'!E102&gt;0,'Nachtschicht(00-6) 50%'!E102&gt;0),"Schicht1&amp;2",IF('Spätschicht(18-24) 25%'!E102&gt;0,"Schicht1",IF('Nachtschicht(00-6) 50%'!E102&gt;0,"Schicht2","")))</f>
      </c>
      <c r="F24" s="207">
        <f>IF(E24="Schicht1",'Spätschicht(18-24) 25%'!D102,IF(E24="Schicht2",'Nachtschicht(00-6) 50%'!D102,IF(E24="Schicht1&amp;2",'Spätschicht(18-24) 25%'!D102+'Spätschicht(18-24) 25%'!D102,"")))</f>
      </c>
      <c r="G24" s="210">
        <f t="shared" si="3"/>
        <v>0</v>
      </c>
      <c r="H24" s="177">
        <f t="shared" si="1"/>
        <v>0</v>
      </c>
      <c r="I24" s="228"/>
      <c r="J24" s="173" t="e">
        <f>IF(#REF!-B24&lt;0,B24-#REF!,"")</f>
        <v>#REF!</v>
      </c>
      <c r="K24" s="172" t="e">
        <f>IF(#REF!-B24&gt;0,#REF!-B24,"")</f>
        <v>#REF!</v>
      </c>
      <c r="L24" s="139">
        <f t="shared" si="4"/>
        <v>0</v>
      </c>
      <c r="M24" s="138">
        <f>IF(E24="Schicht1",'Spätschicht(18-24) 25%'!E102,IF(E24="Schicht2",'Nachtschicht(00-6) 50%'!E102,IF(E24="Schicht1&amp;2",'Spätschicht(18-24) 25%'!E102+'Nachtschicht(00-6) 50%'!E102,"")))</f>
      </c>
    </row>
    <row r="25" spans="1:13" ht="13.5" customHeight="1">
      <c r="A25" s="140">
        <f t="shared" si="2"/>
        <v>42451</v>
      </c>
      <c r="B25" s="141">
        <f t="shared" si="0"/>
        <v>0.3333333333333333</v>
      </c>
      <c r="C25" s="146"/>
      <c r="D25" s="146"/>
      <c r="E25" s="144">
        <f>IF(AND('Spätschicht(18-24) 25%'!E103&gt;0,'Nachtschicht(00-6) 50%'!E103&gt;0),"Schicht1&amp;2",IF('Spätschicht(18-24) 25%'!E103&gt;0,"Schicht1",IF('Nachtschicht(00-6) 50%'!E103&gt;0,"Schicht2","")))</f>
      </c>
      <c r="F25" s="207">
        <f>IF(E25="Schicht1",'Spätschicht(18-24) 25%'!D103,IF(E25="Schicht2",'Nachtschicht(00-6) 50%'!D103,IF(E25="Schicht1&amp;2",'Spätschicht(18-24) 25%'!D103+'Spätschicht(18-24) 25%'!D103,"")))</f>
      </c>
      <c r="G25" s="210">
        <f t="shared" si="3"/>
        <v>0</v>
      </c>
      <c r="H25" s="177">
        <f t="shared" si="1"/>
        <v>0</v>
      </c>
      <c r="I25" s="228"/>
      <c r="J25" s="173" t="e">
        <f>IF(#REF!-B25&lt;0,B25-#REF!,"")</f>
        <v>#REF!</v>
      </c>
      <c r="K25" s="172" t="e">
        <f>IF(#REF!-B25&gt;0,#REF!-B25,"")</f>
        <v>#REF!</v>
      </c>
      <c r="L25" s="139">
        <f t="shared" si="4"/>
        <v>0</v>
      </c>
      <c r="M25" s="138">
        <f>IF(E25="Schicht1",'Spätschicht(18-24) 25%'!E103,IF(E25="Schicht2",'Nachtschicht(00-6) 50%'!E103,IF(E25="Schicht1&amp;2",'Spätschicht(18-24) 25%'!E103+'Nachtschicht(00-6) 50%'!E103,"")))</f>
      </c>
    </row>
    <row r="26" spans="1:13" ht="13.5" customHeight="1">
      <c r="A26" s="140">
        <f t="shared" si="2"/>
        <v>42452</v>
      </c>
      <c r="B26" s="141">
        <f t="shared" si="0"/>
        <v>0.3333333333333333</v>
      </c>
      <c r="C26" s="146"/>
      <c r="D26" s="146"/>
      <c r="E26" s="144">
        <f>IF(AND('Spätschicht(18-24) 25%'!E104&gt;0,'Nachtschicht(00-6) 50%'!E104&gt;0),"Schicht1&amp;2",IF('Spätschicht(18-24) 25%'!E104&gt;0,"Schicht1",IF('Nachtschicht(00-6) 50%'!E104&gt;0,"Schicht2","")))</f>
      </c>
      <c r="F26" s="207">
        <f>IF(E26="Schicht1",'Spätschicht(18-24) 25%'!D104,IF(E26="Schicht2",'Nachtschicht(00-6) 50%'!D104,IF(E26="Schicht1&amp;2",'Spätschicht(18-24) 25%'!D104+'Spätschicht(18-24) 25%'!D104,"")))</f>
      </c>
      <c r="G26" s="210">
        <f t="shared" si="3"/>
        <v>0</v>
      </c>
      <c r="H26" s="177">
        <f t="shared" si="1"/>
        <v>0</v>
      </c>
      <c r="I26" s="228"/>
      <c r="J26" s="173" t="e">
        <f>IF(#REF!-B26&lt;0,B26-#REF!,"")</f>
        <v>#REF!</v>
      </c>
      <c r="K26" s="172" t="e">
        <f>IF(#REF!-B26&gt;0,#REF!-B26,"")</f>
        <v>#REF!</v>
      </c>
      <c r="L26" s="139">
        <f t="shared" si="4"/>
        <v>0</v>
      </c>
      <c r="M26" s="138">
        <f>IF(E26="Schicht1",'Spätschicht(18-24) 25%'!E104,IF(E26="Schicht2",'Nachtschicht(00-6) 50%'!E104,IF(E26="Schicht1&amp;2",'Spätschicht(18-24) 25%'!E104+'Nachtschicht(00-6) 50%'!E104,"")))</f>
      </c>
    </row>
    <row r="27" spans="1:13" ht="13.5" customHeight="1">
      <c r="A27" s="140">
        <f t="shared" si="2"/>
        <v>42453</v>
      </c>
      <c r="B27" s="141">
        <f t="shared" si="0"/>
        <v>0.3333333333333333</v>
      </c>
      <c r="C27" s="146"/>
      <c r="D27" s="146"/>
      <c r="E27" s="144">
        <f>IF(AND('Spätschicht(18-24) 25%'!E105&gt;0,'Nachtschicht(00-6) 50%'!E105&gt;0),"Schicht1&amp;2",IF('Spätschicht(18-24) 25%'!E105&gt;0,"Schicht1",IF('Nachtschicht(00-6) 50%'!E105&gt;0,"Schicht2","")))</f>
      </c>
      <c r="F27" s="207">
        <f>IF(E27="Schicht1",'Spätschicht(18-24) 25%'!D105,IF(E27="Schicht2",'Nachtschicht(00-6) 50%'!D105,IF(E27="Schicht1&amp;2",'Spätschicht(18-24) 25%'!D105+'Spätschicht(18-24) 25%'!D105,"")))</f>
      </c>
      <c r="G27" s="210">
        <f t="shared" si="3"/>
        <v>0</v>
      </c>
      <c r="H27" s="177">
        <f t="shared" si="1"/>
        <v>0</v>
      </c>
      <c r="I27" s="228"/>
      <c r="J27" s="173" t="e">
        <f>IF(#REF!-B27&lt;0,B27-#REF!,"")</f>
        <v>#REF!</v>
      </c>
      <c r="K27" s="172" t="e">
        <f>IF(#REF!-B27&gt;0,#REF!-B27,"")</f>
        <v>#REF!</v>
      </c>
      <c r="L27" s="139">
        <f t="shared" si="4"/>
        <v>0</v>
      </c>
      <c r="M27" s="138">
        <f>IF(E27="Schicht1",'Spätschicht(18-24) 25%'!E105,IF(E27="Schicht2",'Nachtschicht(00-6) 50%'!E105,IF(E27="Schicht1&amp;2",'Spätschicht(18-24) 25%'!E105+'Nachtschicht(00-6) 50%'!E105,"")))</f>
      </c>
    </row>
    <row r="28" spans="1:13" ht="13.5" customHeight="1">
      <c r="A28" s="140">
        <f t="shared" si="2"/>
        <v>42454</v>
      </c>
      <c r="B28" s="141">
        <f t="shared" si="0"/>
        <v>0</v>
      </c>
      <c r="C28" s="146"/>
      <c r="D28" s="146"/>
      <c r="E28" s="144">
        <f>IF(AND('Spätschicht(18-24) 25%'!E106&gt;0,'Nachtschicht(00-6) 50%'!E106&gt;0),"Schicht1&amp;2",IF('Spätschicht(18-24) 25%'!E106&gt;0,"Schicht1",IF('Nachtschicht(00-6) 50%'!E106&gt;0,"Schicht2","")))</f>
      </c>
      <c r="F28" s="207">
        <f>IF(E28="Schicht1",'Spätschicht(18-24) 25%'!D106,IF(E28="Schicht2",'Nachtschicht(00-6) 50%'!D106,IF(E28="Schicht1&amp;2",'Spätschicht(18-24) 25%'!D106+'Spätschicht(18-24) 25%'!D106,"")))</f>
      </c>
      <c r="G28" s="210">
        <f t="shared" si="3"/>
        <v>0</v>
      </c>
      <c r="H28" s="177">
        <f t="shared" si="1"/>
        <v>0</v>
      </c>
      <c r="I28" s="228"/>
      <c r="J28" s="173" t="e">
        <f>IF(#REF!-B28&lt;0,B28-#REF!,"")</f>
        <v>#REF!</v>
      </c>
      <c r="K28" s="172" t="e">
        <f>IF(#REF!-B28&gt;0,#REF!-B28,"")</f>
        <v>#REF!</v>
      </c>
      <c r="L28" s="139">
        <f t="shared" si="4"/>
        <v>0</v>
      </c>
      <c r="M28" s="138">
        <f>IF(E28="Schicht1",'Spätschicht(18-24) 25%'!E106,IF(E28="Schicht2",'Nachtschicht(00-6) 50%'!E106,IF(E28="Schicht1&amp;2",'Spätschicht(18-24) 25%'!E106+'Nachtschicht(00-6) 50%'!E106,"")))</f>
      </c>
    </row>
    <row r="29" spans="1:13" ht="13.5" customHeight="1">
      <c r="A29" s="140">
        <f t="shared" si="2"/>
        <v>42455</v>
      </c>
      <c r="B29" s="141">
        <f t="shared" si="0"/>
        <v>0.3333333333333333</v>
      </c>
      <c r="C29" s="146"/>
      <c r="D29" s="146"/>
      <c r="E29" s="144">
        <f>IF(AND('Spätschicht(18-24) 25%'!E107&gt;0,'Nachtschicht(00-6) 50%'!E107&gt;0),"Schicht1&amp;2",IF('Spätschicht(18-24) 25%'!E107&gt;0,"Schicht1",IF('Nachtschicht(00-6) 50%'!E107&gt;0,"Schicht2","")))</f>
      </c>
      <c r="F29" s="207">
        <f>IF(E29="Schicht1",'Spätschicht(18-24) 25%'!D107,IF(E29="Schicht2",'Nachtschicht(00-6) 50%'!D107,IF(E29="Schicht1&amp;2",'Spätschicht(18-24) 25%'!D107+'Spätschicht(18-24) 25%'!D107,"")))</f>
      </c>
      <c r="G29" s="210">
        <f t="shared" si="3"/>
        <v>0</v>
      </c>
      <c r="H29" s="177">
        <f t="shared" si="1"/>
        <v>0</v>
      </c>
      <c r="I29" s="228"/>
      <c r="J29" s="173" t="e">
        <f>IF(#REF!-B29&lt;0,B29-#REF!,"")</f>
        <v>#REF!</v>
      </c>
      <c r="K29" s="172" t="e">
        <f>IF(#REF!-B29&gt;0,#REF!-B29,"")</f>
        <v>#REF!</v>
      </c>
      <c r="L29" s="139">
        <f t="shared" si="4"/>
        <v>0</v>
      </c>
      <c r="M29" s="138">
        <f>IF(E29="Schicht1",'Spätschicht(18-24) 25%'!E107,IF(E29="Schicht2",'Nachtschicht(00-6) 50%'!E107,IF(E29="Schicht1&amp;2",'Spätschicht(18-24) 25%'!E107+'Nachtschicht(00-6) 50%'!E107,"")))</f>
      </c>
    </row>
    <row r="30" spans="1:13" ht="13.5" customHeight="1">
      <c r="A30" s="140">
        <f t="shared" si="2"/>
        <v>42456</v>
      </c>
      <c r="B30" s="141">
        <f t="shared" si="0"/>
        <v>0</v>
      </c>
      <c r="C30" s="146"/>
      <c r="D30" s="146"/>
      <c r="E30" s="144">
        <f>IF(AND('Spätschicht(18-24) 25%'!E108&gt;0,'Nachtschicht(00-6) 50%'!E108&gt;0),"Schicht1&amp;2",IF('Spätschicht(18-24) 25%'!E108&gt;0,"Schicht1",IF('Nachtschicht(00-6) 50%'!E108&gt;0,"Schicht2","")))</f>
      </c>
      <c r="F30" s="207">
        <f>IF(E30="Schicht1",'Spätschicht(18-24) 25%'!D108,IF(E30="Schicht2",'Nachtschicht(00-6) 50%'!D108,IF(E30="Schicht1&amp;2",'Spätschicht(18-24) 25%'!D108+'Spätschicht(18-24) 25%'!D108,"")))</f>
      </c>
      <c r="G30" s="210">
        <f t="shared" si="3"/>
        <v>0</v>
      </c>
      <c r="H30" s="177">
        <f t="shared" si="1"/>
        <v>0</v>
      </c>
      <c r="I30" s="228"/>
      <c r="J30" s="173" t="e">
        <f>IF(#REF!-B30&lt;0,B30-#REF!,"")</f>
        <v>#REF!</v>
      </c>
      <c r="K30" s="172" t="e">
        <f>IF(#REF!-B30&gt;0,#REF!-B30,"")</f>
        <v>#REF!</v>
      </c>
      <c r="L30" s="139">
        <f t="shared" si="4"/>
        <v>0</v>
      </c>
      <c r="M30" s="138">
        <f>IF(E30="Schicht1",'Spätschicht(18-24) 25%'!E108,IF(E30="Schicht2",'Nachtschicht(00-6) 50%'!E108,IF(E30="Schicht1&amp;2",'Spätschicht(18-24) 25%'!E108+'Nachtschicht(00-6) 50%'!E108,"")))</f>
      </c>
    </row>
    <row r="31" spans="1:13" ht="13.5" customHeight="1">
      <c r="A31" s="140">
        <f t="shared" si="2"/>
        <v>42457</v>
      </c>
      <c r="B31" s="141">
        <f t="shared" si="0"/>
        <v>0</v>
      </c>
      <c r="C31" s="146"/>
      <c r="D31" s="146"/>
      <c r="E31" s="144">
        <f>IF(AND('Spätschicht(18-24) 25%'!E109&gt;0,'Nachtschicht(00-6) 50%'!E109&gt;0),"Schicht1&amp;2",IF('Spätschicht(18-24) 25%'!E109&gt;0,"Schicht1",IF('Nachtschicht(00-6) 50%'!E109&gt;0,"Schicht2","")))</f>
      </c>
      <c r="F31" s="207">
        <f>IF(E31="Schicht1",'Spätschicht(18-24) 25%'!D109,IF(E31="Schicht2",'Nachtschicht(00-6) 50%'!D109,IF(E31="Schicht1&amp;2",'Spätschicht(18-24) 25%'!D109+'Spätschicht(18-24) 25%'!D109,"")))</f>
      </c>
      <c r="G31" s="210">
        <f t="shared" si="3"/>
        <v>0</v>
      </c>
      <c r="H31" s="177">
        <f t="shared" si="1"/>
        <v>0</v>
      </c>
      <c r="I31" s="228"/>
      <c r="J31" s="173" t="e">
        <f>IF(#REF!-B31&lt;0,B31-#REF!,"")</f>
        <v>#REF!</v>
      </c>
      <c r="K31" s="172" t="e">
        <f>IF(#REF!-B31&gt;0,#REF!-B31,"")</f>
        <v>#REF!</v>
      </c>
      <c r="L31" s="139">
        <f t="shared" si="4"/>
        <v>0</v>
      </c>
      <c r="M31" s="138">
        <f>IF(E31="Schicht1",'Spätschicht(18-24) 25%'!E109,IF(E31="Schicht2",'Nachtschicht(00-6) 50%'!E109,IF(E31="Schicht1&amp;2",'Spätschicht(18-24) 25%'!E109+'Nachtschicht(00-6) 50%'!E109,"")))</f>
      </c>
    </row>
    <row r="32" spans="1:13" ht="13.5" customHeight="1">
      <c r="A32" s="140">
        <f t="shared" si="2"/>
        <v>42458</v>
      </c>
      <c r="B32" s="141">
        <f t="shared" si="0"/>
        <v>0.3333333333333333</v>
      </c>
      <c r="C32" s="146"/>
      <c r="D32" s="146"/>
      <c r="E32" s="144">
        <f>IF(AND('Spätschicht(18-24) 25%'!E110&gt;0,'Nachtschicht(00-6) 50%'!E110&gt;0),"Schicht1&amp;2",IF('Spätschicht(18-24) 25%'!E110&gt;0,"Schicht1",IF('Nachtschicht(00-6) 50%'!E110&gt;0,"Schicht2","")))</f>
      </c>
      <c r="F32" s="207">
        <f>IF(E32="Schicht1",'Spätschicht(18-24) 25%'!D110,IF(E32="Schicht2",'Nachtschicht(00-6) 50%'!D110,IF(E32="Schicht1&amp;2",'Spätschicht(18-24) 25%'!D110+'Spätschicht(18-24) 25%'!D110,"")))</f>
      </c>
      <c r="G32" s="210">
        <f t="shared" si="3"/>
        <v>0</v>
      </c>
      <c r="H32" s="177">
        <f t="shared" si="1"/>
        <v>0</v>
      </c>
      <c r="I32" s="228"/>
      <c r="J32" s="173" t="e">
        <f>IF(#REF!-B32&lt;0,B32-#REF!,"")</f>
        <v>#REF!</v>
      </c>
      <c r="K32" s="172" t="e">
        <f>IF(#REF!-B32&gt;0,#REF!-B32,"")</f>
        <v>#REF!</v>
      </c>
      <c r="L32" s="139">
        <f t="shared" si="4"/>
        <v>0</v>
      </c>
      <c r="M32" s="138">
        <f>IF(E32="Schicht1",'Spätschicht(18-24) 25%'!E110,IF(E32="Schicht2",'Nachtschicht(00-6) 50%'!E110,IF(E32="Schicht1&amp;2",'Spätschicht(18-24) 25%'!E110+'Nachtschicht(00-6) 50%'!E110,"")))</f>
      </c>
    </row>
    <row r="33" spans="1:13" ht="13.5" customHeight="1">
      <c r="A33" s="140">
        <f t="shared" si="2"/>
        <v>42459</v>
      </c>
      <c r="B33" s="141">
        <f t="shared" si="0"/>
        <v>0.3333333333333333</v>
      </c>
      <c r="C33" s="146"/>
      <c r="D33" s="146"/>
      <c r="E33" s="144">
        <f>IF(AND('Spätschicht(18-24) 25%'!E111&gt;0,'Nachtschicht(00-6) 50%'!E111&gt;0),"Schicht1&amp;2",IF('Spätschicht(18-24) 25%'!E111&gt;0,"Schicht1",IF('Nachtschicht(00-6) 50%'!E111&gt;0,"Schicht2","")))</f>
      </c>
      <c r="F33" s="207">
        <f>IF(E33="Schicht1",'Spätschicht(18-24) 25%'!D111,IF(E33="Schicht2",'Nachtschicht(00-6) 50%'!D111,IF(E33="Schicht1&amp;2",'Spätschicht(18-24) 25%'!D111+'Spätschicht(18-24) 25%'!D111,"")))</f>
      </c>
      <c r="G33" s="210">
        <f t="shared" si="3"/>
        <v>0</v>
      </c>
      <c r="H33" s="177">
        <f t="shared" si="1"/>
        <v>0</v>
      </c>
      <c r="I33" s="228"/>
      <c r="J33" s="173" t="e">
        <f>IF(#REF!-B33&lt;0,B33-#REF!,"")</f>
        <v>#REF!</v>
      </c>
      <c r="K33" s="172" t="e">
        <f>IF(#REF!-B33&gt;0,#REF!-B33,"")</f>
        <v>#REF!</v>
      </c>
      <c r="L33" s="139">
        <f t="shared" si="4"/>
        <v>0</v>
      </c>
      <c r="M33" s="138">
        <f>IF(E33="Schicht1",'Spätschicht(18-24) 25%'!E111,IF(E33="Schicht2",'Nachtschicht(00-6) 50%'!E111,IF(E33="Schicht1&amp;2",'Spätschicht(18-24) 25%'!E111+'Nachtschicht(00-6) 50%'!E111,"")))</f>
      </c>
    </row>
    <row r="34" spans="1:13" ht="13.5" customHeight="1" thickBot="1">
      <c r="A34" s="140">
        <f t="shared" si="2"/>
        <v>42460</v>
      </c>
      <c r="B34" s="141">
        <f t="shared" si="0"/>
        <v>0.3333333333333333</v>
      </c>
      <c r="C34" s="146"/>
      <c r="D34" s="146"/>
      <c r="E34" s="144">
        <f>IF(AND('Spätschicht(18-24) 25%'!E112&gt;0,'Nachtschicht(00-6) 50%'!E112&gt;0),"Schicht1&amp;2",IF('Spätschicht(18-24) 25%'!E112&gt;0,"Schicht1",IF('Nachtschicht(00-6) 50%'!E112&gt;0,"Schicht2","")))</f>
      </c>
      <c r="F34" s="209">
        <f>IF(E34="Schicht1",'Spätschicht(18-24) 25%'!D112,IF(E34="Schicht2",'Nachtschicht(00-6) 50%'!D112,IF(E34="Schicht1&amp;2",'Spätschicht(18-24) 25%'!D112+'Spätschicht(18-24) 25%'!D112,"")))</f>
      </c>
      <c r="G34" s="213">
        <f t="shared" si="3"/>
        <v>0</v>
      </c>
      <c r="H34" s="177">
        <f t="shared" si="1"/>
        <v>0</v>
      </c>
      <c r="I34" s="228"/>
      <c r="J34" s="173" t="e">
        <f>IF(#REF!-B34&lt;0,B34-#REF!,"")</f>
        <v>#REF!</v>
      </c>
      <c r="K34" s="172" t="e">
        <f>IF(#REF!-B34&gt;0,#REF!-B34,"")</f>
        <v>#REF!</v>
      </c>
      <c r="L34" s="139">
        <f t="shared" si="4"/>
        <v>0</v>
      </c>
      <c r="M34" s="138">
        <f>IF(E34="Schicht1",'Spätschicht(18-24) 25%'!E112,IF(E34="Schicht2",'Nachtschicht(00-6) 50%'!E112,IF(E34="Schicht1&amp;2",'Spätschicht(18-24) 25%'!E112+'Nachtschicht(00-6) 50%'!E112,"")))</f>
      </c>
    </row>
    <row r="35" spans="1:13" s="4" customFormat="1" ht="15.75" thickBot="1">
      <c r="A35" s="317"/>
      <c r="B35" s="317"/>
      <c r="C35" s="317"/>
      <c r="D35" s="317"/>
      <c r="E35" s="317"/>
      <c r="F35" s="232">
        <f>SUM(F4:F34)</f>
        <v>0</v>
      </c>
      <c r="G35" s="233">
        <f>SUM(G4:G34)</f>
        <v>0</v>
      </c>
      <c r="H35" s="326"/>
      <c r="I35" s="327"/>
      <c r="J35" s="161" t="e">
        <f>SUM(J4:J34)</f>
        <v>#REF!</v>
      </c>
      <c r="K35" s="13" t="e">
        <f>SUM(K4:K34)</f>
        <v>#REF!</v>
      </c>
      <c r="L35" s="174">
        <f>SUM(L4:L34)</f>
        <v>0</v>
      </c>
      <c r="M35" s="159">
        <f>SUM(M4:M34)</f>
        <v>0</v>
      </c>
    </row>
    <row r="36" spans="1:13" ht="14.25" customHeight="1">
      <c r="A36" s="299" t="s">
        <v>76</v>
      </c>
      <c r="B36" s="300"/>
      <c r="C36" s="300"/>
      <c r="D36" s="300"/>
      <c r="E36" s="301"/>
      <c r="F36" s="318"/>
      <c r="G36" s="319"/>
      <c r="H36" s="328"/>
      <c r="I36" s="311" t="s">
        <v>72</v>
      </c>
      <c r="J36" s="227"/>
      <c r="K36" s="227"/>
      <c r="L36" s="313">
        <f>SUM(L35+M35)</f>
        <v>0</v>
      </c>
      <c r="M36" s="314"/>
    </row>
    <row r="37" spans="1:13" ht="13.5" thickBot="1">
      <c r="A37" s="302"/>
      <c r="B37" s="303"/>
      <c r="C37" s="303"/>
      <c r="D37" s="303"/>
      <c r="E37" s="304"/>
      <c r="F37" s="320"/>
      <c r="G37" s="321"/>
      <c r="H37" s="328"/>
      <c r="I37" s="312"/>
      <c r="J37" s="208"/>
      <c r="K37" s="208"/>
      <c r="L37" s="315"/>
      <c r="M37" s="316"/>
    </row>
    <row r="38" spans="1:9" ht="12.75">
      <c r="A38" s="305" t="s">
        <v>77</v>
      </c>
      <c r="B38" s="306"/>
      <c r="C38" s="306"/>
      <c r="D38" s="306"/>
      <c r="E38" s="307"/>
      <c r="F38" s="322">
        <f>COUNTIF(I4:I34,"U")</f>
        <v>0</v>
      </c>
      <c r="G38" s="323"/>
      <c r="H38" s="328"/>
      <c r="I38" s="12"/>
    </row>
    <row r="39" spans="1:8" ht="13.5" thickBot="1">
      <c r="A39" s="308"/>
      <c r="B39" s="309"/>
      <c r="C39" s="309"/>
      <c r="D39" s="309"/>
      <c r="E39" s="310"/>
      <c r="F39" s="324"/>
      <c r="G39" s="325"/>
      <c r="H39" s="328"/>
    </row>
    <row r="40" ht="12.75">
      <c r="H40" s="328"/>
    </row>
  </sheetData>
  <sheetProtection/>
  <mergeCells count="11">
    <mergeCell ref="A3:B3"/>
    <mergeCell ref="I36:I37"/>
    <mergeCell ref="L36:M37"/>
    <mergeCell ref="C3:D3"/>
    <mergeCell ref="A36:E37"/>
    <mergeCell ref="A38:E39"/>
    <mergeCell ref="A35:E35"/>
    <mergeCell ref="F36:G37"/>
    <mergeCell ref="F38:G39"/>
    <mergeCell ref="H35:I35"/>
    <mergeCell ref="H36:H40"/>
  </mergeCells>
  <conditionalFormatting sqref="A4:M34">
    <cfRule type="expression" priority="2" dxfId="2" stopIfTrue="1">
      <formula>ISNUMBER(VLOOKUP($A4,Feiertage,1,0))</formula>
    </cfRule>
    <cfRule type="expression" priority="3" dxfId="1" stopIfTrue="1">
      <formula>WEEKDAY($A4,2)&gt;5</formula>
    </cfRule>
    <cfRule type="expression" priority="4" dxfId="0" stopIfTrue="1">
      <formula>OR(A4&lt;0,LEFT(A4,1)="-")</formula>
    </cfRule>
  </conditionalFormatting>
  <printOptions gridLines="1"/>
  <pageMargins left="0.7874015748031497" right="0.3937007874015748" top="0.41" bottom="0.1968503937007874" header="0" footer="0"/>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Tabelle04"/>
  <dimension ref="A1:M38"/>
  <sheetViews>
    <sheetView showZeros="0" zoomScalePageLayoutView="0" workbookViewId="0" topLeftCell="A1">
      <pane ySplit="2" topLeftCell="A21" activePane="bottomLeft" state="frozen"/>
      <selection pane="topLeft" activeCell="F40" sqref="F40"/>
      <selection pane="bottomLeft" activeCell="F37" sqref="F37:G38"/>
    </sheetView>
  </sheetViews>
  <sheetFormatPr defaultColWidth="11.421875" defaultRowHeight="12.75"/>
  <cols>
    <col min="1" max="1" width="14.8515625" style="7" customWidth="1"/>
    <col min="2" max="2" width="11.421875" style="7" customWidth="1"/>
    <col min="3" max="4" width="10.57421875" style="133" bestFit="1" customWidth="1"/>
    <col min="5" max="5" width="8.8515625" style="133" bestFit="1" customWidth="1"/>
    <col min="6" max="6" width="11.8515625" style="133" bestFit="1" customWidth="1"/>
    <col min="7" max="7" width="10.7109375" style="133" customWidth="1"/>
    <col min="8" max="8" width="9.7109375" style="175" customWidth="1"/>
    <col min="9" max="9" width="11.8515625" style="11" customWidth="1"/>
    <col min="10" max="11" width="9.8515625" style="15" hidden="1" customWidth="1"/>
    <col min="12" max="12" width="9.8515625" style="137" customWidth="1"/>
    <col min="13" max="13" width="17.00390625" style="137" bestFit="1" customWidth="1"/>
    <col min="14" max="16384" width="11.421875" style="7" customWidth="1"/>
  </cols>
  <sheetData>
    <row r="1" spans="2:13" ht="12.75">
      <c r="B1" s="150"/>
      <c r="C1" s="205" t="s">
        <v>74</v>
      </c>
      <c r="D1" s="205" t="s">
        <v>74</v>
      </c>
      <c r="E1" s="153"/>
      <c r="F1" s="205" t="s">
        <v>75</v>
      </c>
      <c r="G1" s="205" t="s">
        <v>74</v>
      </c>
      <c r="H1" s="180"/>
      <c r="I1" s="154"/>
      <c r="J1" s="152"/>
      <c r="K1" s="152"/>
      <c r="L1" s="155"/>
      <c r="M1" s="155"/>
    </row>
    <row r="2" spans="1:13" s="4" customFormat="1" ht="13.5" thickBot="1">
      <c r="A2" s="3"/>
      <c r="B2" s="151" t="s">
        <v>15</v>
      </c>
      <c r="C2" s="156" t="s">
        <v>1</v>
      </c>
      <c r="D2" s="156" t="s">
        <v>2</v>
      </c>
      <c r="E2" s="156" t="s">
        <v>73</v>
      </c>
      <c r="F2" s="156" t="s">
        <v>17</v>
      </c>
      <c r="G2" s="156" t="s">
        <v>17</v>
      </c>
      <c r="H2" s="181" t="s">
        <v>29</v>
      </c>
      <c r="I2" s="157" t="s">
        <v>38</v>
      </c>
      <c r="J2" s="158"/>
      <c r="K2" s="158"/>
      <c r="L2" s="182" t="s">
        <v>70</v>
      </c>
      <c r="M2" s="167" t="s">
        <v>71</v>
      </c>
    </row>
    <row r="3" spans="1:12" ht="33" customHeight="1">
      <c r="A3" s="292">
        <f>DATE(gewJahr,4,1)</f>
        <v>42461</v>
      </c>
      <c r="B3" s="293"/>
      <c r="C3" s="298"/>
      <c r="D3" s="298"/>
      <c r="E3" s="169"/>
      <c r="F3" s="169"/>
      <c r="G3" s="132"/>
      <c r="H3" s="176"/>
      <c r="I3" s="6"/>
      <c r="J3" s="14" t="s">
        <v>19</v>
      </c>
      <c r="K3" s="14" t="s">
        <v>20</v>
      </c>
      <c r="L3" s="170"/>
    </row>
    <row r="4" spans="1:13" ht="13.5" customHeight="1">
      <c r="A4" s="140">
        <f>DATE(gewJahr,MONTH($A$3),DAY(A3))</f>
        <v>42461</v>
      </c>
      <c r="B4" s="141">
        <f aca="true" t="shared" si="0" ref="B4:B33">IF(OR(A4="",ISNUMBER(VLOOKUP(A4,Feiertage,1,FALSE))),0,VLOOKUP(WEEKDAY(A4,2),Tagesarbeitszeit,2,0))</f>
        <v>0.3333333333333333</v>
      </c>
      <c r="C4" s="146"/>
      <c r="D4" s="146"/>
      <c r="E4" s="144">
        <f>IF(AND('Spätschicht(18-24) 25%'!E121&gt;0,'Nachtschicht(00-6) 50%'!E121&gt;0),"Schicht1&amp;2",IF('Spätschicht(18-24) 25%'!E121&gt;0,"Schicht1",IF('Nachtschicht(00-6) 50%'!E121&gt;0,"Schicht2","")))</f>
      </c>
      <c r="F4" s="207">
        <f>IF(E4="Schicht1",'Spätschicht(18-24) 25%'!D121,IF(E4="Schicht2",'Nachtschicht(00-6) 50%'!D121,IF(E4="Schicht1&amp;2",'Spätschicht(18-24) 25%'!D121+'Spätschicht(18-24) 25%'!D121,"")))</f>
      </c>
      <c r="G4" s="210">
        <f>SUM(D4-C4)</f>
        <v>0</v>
      </c>
      <c r="H4" s="177">
        <f aca="true" t="shared" si="1" ref="H4:H33">IF(OR(I4="U",I4="K",I4="HU",G4=0),0,VLOOKUP(WEEKDAY(A4,2),Tagesarbeitszeit,3,0))</f>
        <v>0</v>
      </c>
      <c r="I4" s="228"/>
      <c r="J4" s="172" t="e">
        <f>IF(#REF!-B4&lt;0,B4-#REF!,"")</f>
        <v>#REF!</v>
      </c>
      <c r="K4" s="172" t="e">
        <f>IF(#REF!-B4&gt;0,#REF!-B4,"")</f>
        <v>#REF!</v>
      </c>
      <c r="L4" s="139">
        <f>G4*12.7</f>
        <v>0</v>
      </c>
      <c r="M4" s="138">
        <f>IF(E4="Schicht1",'Spätschicht(18-24) 25%'!E121,IF(E4="Schicht2",'Nachtschicht(00-6) 50%'!E121,IF(E4="Schicht1&amp;2",'Spätschicht(18-24) 25%'!E121+'Nachtschicht(00-6) 50%'!E121,"")))</f>
      </c>
    </row>
    <row r="5" spans="1:13" ht="13.5" customHeight="1">
      <c r="A5" s="140">
        <f aca="true" t="shared" si="2" ref="A5:A33">IF(A4="","",IF(MONTH(A4+1)=MONTH($A$3),DATE(gewJahr,MONTH($A$3),DAY(A4+1)),""))</f>
        <v>42462</v>
      </c>
      <c r="B5" s="141">
        <f t="shared" si="0"/>
        <v>0.3333333333333333</v>
      </c>
      <c r="C5" s="146">
        <v>12</v>
      </c>
      <c r="D5" s="146">
        <v>13</v>
      </c>
      <c r="E5" s="144">
        <f>IF(AND('Spätschicht(18-24) 25%'!E122&gt;0,'Nachtschicht(00-6) 50%'!E122&gt;0),"Schicht1&amp;2",IF('Spätschicht(18-24) 25%'!E122&gt;0,"Schicht1",IF('Nachtschicht(00-6) 50%'!E122&gt;0,"Schicht2","")))</f>
      </c>
      <c r="F5" s="207">
        <f>IF(E5="Schicht1",'Spätschicht(18-24) 25%'!D122,IF(E5="Schicht2",'Nachtschicht(00-6) 50%'!D122,IF(E5="Schicht1&amp;2",'Spätschicht(18-24) 25%'!D122+'Spätschicht(18-24) 25%'!D122,"")))</f>
      </c>
      <c r="G5" s="210">
        <f aca="true" t="shared" si="3" ref="G5:G33">SUM(D5-C5)</f>
        <v>1</v>
      </c>
      <c r="H5" s="177"/>
      <c r="I5" s="230"/>
      <c r="J5" s="173" t="e">
        <f>IF(#REF!-B5&lt;0,B5-#REF!,"")</f>
        <v>#REF!</v>
      </c>
      <c r="K5" s="172" t="e">
        <f>IF(#REF!-B5&gt;0,#REF!-B5,"")</f>
        <v>#REF!</v>
      </c>
      <c r="L5" s="139">
        <f aca="true" t="shared" si="4" ref="L5:L33">G5*12.7</f>
        <v>12.7</v>
      </c>
      <c r="M5" s="138">
        <f>IF(E5="Schicht1",'Spätschicht(18-24) 25%'!E122,IF(E5="Schicht2",'Nachtschicht(00-6) 50%'!E122,IF(E5="Schicht1&amp;2",'Spätschicht(18-24) 25%'!E122+'Nachtschicht(00-6) 50%'!E122,"")))</f>
      </c>
    </row>
    <row r="6" spans="1:13" ht="13.5" customHeight="1">
      <c r="A6" s="140">
        <f t="shared" si="2"/>
        <v>42463</v>
      </c>
      <c r="B6" s="141">
        <f t="shared" si="0"/>
        <v>0.3333333333333333</v>
      </c>
      <c r="C6" s="146"/>
      <c r="D6" s="146"/>
      <c r="E6" s="144">
        <f>IF(AND('Spätschicht(18-24) 25%'!E123&gt;0,'Nachtschicht(00-6) 50%'!E123&gt;0),"Schicht1&amp;2",IF('Spätschicht(18-24) 25%'!E123&gt;0,"Schicht1",IF('Nachtschicht(00-6) 50%'!E123&gt;0,"Schicht2","")))</f>
      </c>
      <c r="F6" s="207">
        <f>IF(E6="Schicht1",'Spätschicht(18-24) 25%'!D123,IF(E6="Schicht2",'Nachtschicht(00-6) 50%'!D123,IF(E6="Schicht1&amp;2",'Spätschicht(18-24) 25%'!D123+'Spätschicht(18-24) 25%'!D123,"")))</f>
      </c>
      <c r="G6" s="210">
        <f t="shared" si="3"/>
        <v>0</v>
      </c>
      <c r="H6" s="177">
        <f t="shared" si="1"/>
        <v>0</v>
      </c>
      <c r="I6" s="228"/>
      <c r="J6" s="173" t="e">
        <f>IF(#REF!-B6&lt;0,B6-#REF!,"")</f>
        <v>#REF!</v>
      </c>
      <c r="K6" s="172" t="e">
        <f>IF(#REF!-B6&gt;0,#REF!-B6,"")</f>
        <v>#REF!</v>
      </c>
      <c r="L6" s="139">
        <f t="shared" si="4"/>
        <v>0</v>
      </c>
      <c r="M6" s="138">
        <f>IF(E6="Schicht1",'Spätschicht(18-24) 25%'!E123,IF(E6="Schicht2",'Nachtschicht(00-6) 50%'!E123,IF(E6="Schicht1&amp;2",'Spätschicht(18-24) 25%'!E123+'Nachtschicht(00-6) 50%'!E123,"")))</f>
      </c>
    </row>
    <row r="7" spans="1:13" ht="13.5" customHeight="1">
      <c r="A7" s="140">
        <f t="shared" si="2"/>
        <v>42464</v>
      </c>
      <c r="B7" s="141">
        <f t="shared" si="0"/>
        <v>0.3333333333333333</v>
      </c>
      <c r="C7" s="146">
        <v>12</v>
      </c>
      <c r="D7" s="146">
        <v>18</v>
      </c>
      <c r="E7" s="144">
        <f>IF(AND('Spätschicht(18-24) 25%'!E124&gt;0,'Nachtschicht(00-6) 50%'!E124&gt;0),"Schicht1&amp;2",IF('Spätschicht(18-24) 25%'!E124&gt;0,"Schicht1",IF('Nachtschicht(00-6) 50%'!E124&gt;0,"Schicht2","")))</f>
      </c>
      <c r="F7" s="207">
        <f>IF(E7="Schicht1",'Spätschicht(18-24) 25%'!D124,IF(E7="Schicht2",'Nachtschicht(00-6) 50%'!D124,IF(E7="Schicht1&amp;2",'Spätschicht(18-24) 25%'!D124+'Spätschicht(18-24) 25%'!D124,"")))</f>
      </c>
      <c r="G7" s="210">
        <f t="shared" si="3"/>
        <v>6</v>
      </c>
      <c r="H7" s="177">
        <f t="shared" si="1"/>
        <v>0.041666666666666664</v>
      </c>
      <c r="I7" s="228"/>
      <c r="J7" s="173" t="e">
        <f>IF(#REF!-B7&lt;0,B7-#REF!,"")</f>
        <v>#REF!</v>
      </c>
      <c r="K7" s="172" t="e">
        <f>IF(#REF!-B7&gt;0,#REF!-B7,"")</f>
        <v>#REF!</v>
      </c>
      <c r="L7" s="139">
        <f t="shared" si="4"/>
        <v>76.19999999999999</v>
      </c>
      <c r="M7" s="138">
        <f>IF(E7="Schicht1",'Spätschicht(18-24) 25%'!E124,IF(E7="Schicht2",'Nachtschicht(00-6) 50%'!E124,IF(E7="Schicht1&amp;2",'Spätschicht(18-24) 25%'!E124+'Nachtschicht(00-6) 50%'!E124,"")))</f>
      </c>
    </row>
    <row r="8" spans="1:13" ht="13.5" customHeight="1">
      <c r="A8" s="140">
        <f t="shared" si="2"/>
        <v>42465</v>
      </c>
      <c r="B8" s="141">
        <f t="shared" si="0"/>
        <v>0.3333333333333333</v>
      </c>
      <c r="C8" s="146"/>
      <c r="D8" s="146"/>
      <c r="E8" s="144">
        <f>IF(AND('Spätschicht(18-24) 25%'!E125&gt;0,'Nachtschicht(00-6) 50%'!E125&gt;0),"Schicht1&amp;2",IF('Spätschicht(18-24) 25%'!E125&gt;0,"Schicht1",IF('Nachtschicht(00-6) 50%'!E125&gt;0,"Schicht2","")))</f>
      </c>
      <c r="F8" s="207">
        <f>IF(E8="Schicht1",'Spätschicht(18-24) 25%'!D125,IF(E8="Schicht2",'Nachtschicht(00-6) 50%'!D125,IF(E8="Schicht1&amp;2",'Spätschicht(18-24) 25%'!D125+'Spätschicht(18-24) 25%'!D125,"")))</f>
      </c>
      <c r="G8" s="210">
        <f t="shared" si="3"/>
        <v>0</v>
      </c>
      <c r="H8" s="177">
        <f t="shared" si="1"/>
        <v>0</v>
      </c>
      <c r="I8" s="228"/>
      <c r="J8" s="173" t="e">
        <f>IF(#REF!-B8&lt;0,B8-#REF!,"")</f>
        <v>#REF!</v>
      </c>
      <c r="K8" s="172" t="e">
        <f>IF(#REF!-B8&gt;0,#REF!-B8,"")</f>
        <v>#REF!</v>
      </c>
      <c r="L8" s="139">
        <f t="shared" si="4"/>
        <v>0</v>
      </c>
      <c r="M8" s="138">
        <f>IF(E8="Schicht1",'Spätschicht(18-24) 25%'!E125,IF(E8="Schicht2",'Nachtschicht(00-6) 50%'!E125,IF(E8="Schicht1&amp;2",'Spätschicht(18-24) 25%'!E125+'Nachtschicht(00-6) 50%'!E125,"")))</f>
      </c>
    </row>
    <row r="9" spans="1:13" ht="13.5" customHeight="1">
      <c r="A9" s="140">
        <f t="shared" si="2"/>
        <v>42466</v>
      </c>
      <c r="B9" s="141">
        <f t="shared" si="0"/>
        <v>0.3333333333333333</v>
      </c>
      <c r="C9" s="146"/>
      <c r="D9" s="146"/>
      <c r="E9" s="144">
        <f>IF(AND('Spätschicht(18-24) 25%'!E126&gt;0,'Nachtschicht(00-6) 50%'!E126&gt;0),"Schicht1&amp;2",IF('Spätschicht(18-24) 25%'!E126&gt;0,"Schicht1",IF('Nachtschicht(00-6) 50%'!E126&gt;0,"Schicht2","")))</f>
      </c>
      <c r="F9" s="207">
        <f>IF(E9="Schicht1",'Spätschicht(18-24) 25%'!D126,IF(E9="Schicht2",'Nachtschicht(00-6) 50%'!D126,IF(E9="Schicht1&amp;2",'Spätschicht(18-24) 25%'!D126+'Spätschicht(18-24) 25%'!D126,"")))</f>
      </c>
      <c r="G9" s="210">
        <f t="shared" si="3"/>
        <v>0</v>
      </c>
      <c r="H9" s="177">
        <f t="shared" si="1"/>
        <v>0</v>
      </c>
      <c r="I9" s="228"/>
      <c r="J9" s="173" t="e">
        <f>IF(#REF!-B9&lt;0,B9-#REF!,"")</f>
        <v>#REF!</v>
      </c>
      <c r="K9" s="172" t="e">
        <f>IF(#REF!-B9&gt;0,#REF!-B9,"")</f>
        <v>#REF!</v>
      </c>
      <c r="L9" s="139">
        <f t="shared" si="4"/>
        <v>0</v>
      </c>
      <c r="M9" s="138">
        <f>IF(E9="Schicht1",'Spätschicht(18-24) 25%'!E126,IF(E9="Schicht2",'Nachtschicht(00-6) 50%'!E126,IF(E9="Schicht1&amp;2",'Spätschicht(18-24) 25%'!E126+'Nachtschicht(00-6) 50%'!E126,"")))</f>
      </c>
    </row>
    <row r="10" spans="1:13" ht="13.5" customHeight="1">
      <c r="A10" s="140">
        <f t="shared" si="2"/>
        <v>42467</v>
      </c>
      <c r="B10" s="141">
        <f t="shared" si="0"/>
        <v>0.3333333333333333</v>
      </c>
      <c r="C10" s="146"/>
      <c r="D10" s="146"/>
      <c r="E10" s="144">
        <f>IF(AND('Spätschicht(18-24) 25%'!E127&gt;0,'Nachtschicht(00-6) 50%'!E127&gt;0),"Schicht1&amp;2",IF('Spätschicht(18-24) 25%'!E127&gt;0,"Schicht1",IF('Nachtschicht(00-6) 50%'!E127&gt;0,"Schicht2","")))</f>
      </c>
      <c r="F10" s="207">
        <f>IF(E10="Schicht1",'Spätschicht(18-24) 25%'!D127,IF(E10="Schicht2",'Nachtschicht(00-6) 50%'!D127,IF(E10="Schicht1&amp;2",'Spätschicht(18-24) 25%'!D127+'Spätschicht(18-24) 25%'!D127,"")))</f>
      </c>
      <c r="G10" s="210">
        <f t="shared" si="3"/>
        <v>0</v>
      </c>
      <c r="H10" s="177">
        <f t="shared" si="1"/>
        <v>0</v>
      </c>
      <c r="I10" s="228"/>
      <c r="J10" s="173" t="e">
        <f>IF(#REF!-B10&lt;0,B10-#REF!,"")</f>
        <v>#REF!</v>
      </c>
      <c r="K10" s="172" t="e">
        <f>IF(#REF!-B10&gt;0,#REF!-B10,"")</f>
        <v>#REF!</v>
      </c>
      <c r="L10" s="139">
        <f t="shared" si="4"/>
        <v>0</v>
      </c>
      <c r="M10" s="138">
        <f>IF(E10="Schicht1",'Spätschicht(18-24) 25%'!E127,IF(E10="Schicht2",'Nachtschicht(00-6) 50%'!E127,IF(E10="Schicht1&amp;2",'Spätschicht(18-24) 25%'!E127+'Nachtschicht(00-6) 50%'!E127,"")))</f>
      </c>
    </row>
    <row r="11" spans="1:13" ht="13.5" customHeight="1">
      <c r="A11" s="140">
        <f t="shared" si="2"/>
        <v>42468</v>
      </c>
      <c r="B11" s="141">
        <f t="shared" si="0"/>
        <v>0.3333333333333333</v>
      </c>
      <c r="C11" s="146"/>
      <c r="D11" s="146"/>
      <c r="E11" s="144">
        <f>IF(AND('Spätschicht(18-24) 25%'!E128&gt;0,'Nachtschicht(00-6) 50%'!E128&gt;0),"Schicht1&amp;2",IF('Spätschicht(18-24) 25%'!E128&gt;0,"Schicht1",IF('Nachtschicht(00-6) 50%'!E128&gt;0,"Schicht2","")))</f>
      </c>
      <c r="F11" s="207">
        <f>IF(E11="Schicht1",'Spätschicht(18-24) 25%'!D128,IF(E11="Schicht2",'Nachtschicht(00-6) 50%'!D128,IF(E11="Schicht1&amp;2",'Spätschicht(18-24) 25%'!D128+'Spätschicht(18-24) 25%'!D128,"")))</f>
      </c>
      <c r="G11" s="210">
        <f t="shared" si="3"/>
        <v>0</v>
      </c>
      <c r="H11" s="177">
        <f t="shared" si="1"/>
        <v>0</v>
      </c>
      <c r="I11" s="228"/>
      <c r="J11" s="173" t="e">
        <f>IF(#REF!-B11&lt;0,B11-#REF!,"")</f>
        <v>#REF!</v>
      </c>
      <c r="K11" s="172" t="e">
        <f>IF(#REF!-B11&gt;0,#REF!-B11,"")</f>
        <v>#REF!</v>
      </c>
      <c r="L11" s="139">
        <f t="shared" si="4"/>
        <v>0</v>
      </c>
      <c r="M11" s="138">
        <f>IF(E11="Schicht1",'Spätschicht(18-24) 25%'!E128,IF(E11="Schicht2",'Nachtschicht(00-6) 50%'!E128,IF(E11="Schicht1&amp;2",'Spätschicht(18-24) 25%'!E128+'Nachtschicht(00-6) 50%'!E128,"")))</f>
      </c>
    </row>
    <row r="12" spans="1:13" ht="13.5" customHeight="1">
      <c r="A12" s="140">
        <f t="shared" si="2"/>
        <v>42469</v>
      </c>
      <c r="B12" s="141">
        <f t="shared" si="0"/>
        <v>0.3333333333333333</v>
      </c>
      <c r="C12" s="146"/>
      <c r="D12" s="146"/>
      <c r="E12" s="144">
        <f>IF(AND('Spätschicht(18-24) 25%'!E129&gt;0,'Nachtschicht(00-6) 50%'!E129&gt;0),"Schicht1&amp;2",IF('Spätschicht(18-24) 25%'!E129&gt;0,"Schicht1",IF('Nachtschicht(00-6) 50%'!E129&gt;0,"Schicht2","")))</f>
      </c>
      <c r="F12" s="207">
        <f>IF(E12="Schicht1",'Spätschicht(18-24) 25%'!D129,IF(E12="Schicht2",'Nachtschicht(00-6) 50%'!D129,IF(E12="Schicht1&amp;2",'Spätschicht(18-24) 25%'!D129+'Spätschicht(18-24) 25%'!D129,"")))</f>
      </c>
      <c r="G12" s="210">
        <f t="shared" si="3"/>
        <v>0</v>
      </c>
      <c r="H12" s="177">
        <f t="shared" si="1"/>
        <v>0</v>
      </c>
      <c r="I12" s="228"/>
      <c r="J12" s="173" t="e">
        <f>IF(#REF!-B12&lt;0,B12-#REF!,"")</f>
        <v>#REF!</v>
      </c>
      <c r="K12" s="172" t="e">
        <f>IF(#REF!-B12&gt;0,#REF!-B12,"")</f>
        <v>#REF!</v>
      </c>
      <c r="L12" s="139">
        <f t="shared" si="4"/>
        <v>0</v>
      </c>
      <c r="M12" s="138">
        <f>IF(E12="Schicht1",'Spätschicht(18-24) 25%'!E129,IF(E12="Schicht2",'Nachtschicht(00-6) 50%'!E129,IF(E12="Schicht1&amp;2",'Spätschicht(18-24) 25%'!E129+'Nachtschicht(00-6) 50%'!E129,"")))</f>
      </c>
    </row>
    <row r="13" spans="1:13" ht="13.5" customHeight="1">
      <c r="A13" s="140">
        <f t="shared" si="2"/>
        <v>42470</v>
      </c>
      <c r="B13" s="141">
        <f t="shared" si="0"/>
        <v>0.3333333333333333</v>
      </c>
      <c r="C13" s="146"/>
      <c r="D13" s="146"/>
      <c r="E13" s="144">
        <f>IF(AND('Spätschicht(18-24) 25%'!E130&gt;0,'Nachtschicht(00-6) 50%'!E130&gt;0),"Schicht1&amp;2",IF('Spätschicht(18-24) 25%'!E130&gt;0,"Schicht1",IF('Nachtschicht(00-6) 50%'!E130&gt;0,"Schicht2","")))</f>
      </c>
      <c r="F13" s="207">
        <f>IF(E13="Schicht1",'Spätschicht(18-24) 25%'!D130,IF(E13="Schicht2",'Nachtschicht(00-6) 50%'!D130,IF(E13="Schicht1&amp;2",'Spätschicht(18-24) 25%'!D130+'Spätschicht(18-24) 25%'!D130,"")))</f>
      </c>
      <c r="G13" s="210">
        <f t="shared" si="3"/>
        <v>0</v>
      </c>
      <c r="H13" s="177">
        <f t="shared" si="1"/>
        <v>0</v>
      </c>
      <c r="I13" s="228"/>
      <c r="J13" s="173" t="e">
        <f>IF(#REF!-B13&lt;0,B13-#REF!,"")</f>
        <v>#REF!</v>
      </c>
      <c r="K13" s="172" t="e">
        <f>IF(#REF!-B13&gt;0,#REF!-B13,"")</f>
        <v>#REF!</v>
      </c>
      <c r="L13" s="139">
        <f t="shared" si="4"/>
        <v>0</v>
      </c>
      <c r="M13" s="138">
        <f>IF(E13="Schicht1",'Spätschicht(18-24) 25%'!E130,IF(E13="Schicht2",'Nachtschicht(00-6) 50%'!E130,IF(E13="Schicht1&amp;2",'Spätschicht(18-24) 25%'!E130+'Nachtschicht(00-6) 50%'!E130,"")))</f>
      </c>
    </row>
    <row r="14" spans="1:13" ht="13.5" customHeight="1">
      <c r="A14" s="140">
        <f t="shared" si="2"/>
        <v>42471</v>
      </c>
      <c r="B14" s="141">
        <f t="shared" si="0"/>
        <v>0.3333333333333333</v>
      </c>
      <c r="C14" s="146"/>
      <c r="D14" s="146"/>
      <c r="E14" s="144">
        <f>IF(AND('Spätschicht(18-24) 25%'!E131&gt;0,'Nachtschicht(00-6) 50%'!E131&gt;0),"Schicht1&amp;2",IF('Spätschicht(18-24) 25%'!E131&gt;0,"Schicht1",IF('Nachtschicht(00-6) 50%'!E131&gt;0,"Schicht2","")))</f>
      </c>
      <c r="F14" s="207">
        <f>IF(E14="Schicht1",'Spätschicht(18-24) 25%'!D131,IF(E14="Schicht2",'Nachtschicht(00-6) 50%'!D131,IF(E14="Schicht1&amp;2",'Spätschicht(18-24) 25%'!D131+'Spätschicht(18-24) 25%'!D131,"")))</f>
      </c>
      <c r="G14" s="210">
        <f t="shared" si="3"/>
        <v>0</v>
      </c>
      <c r="H14" s="177">
        <f t="shared" si="1"/>
        <v>0</v>
      </c>
      <c r="I14" s="228"/>
      <c r="J14" s="173" t="e">
        <f>IF(#REF!-B14&lt;0,B14-#REF!,"")</f>
        <v>#REF!</v>
      </c>
      <c r="K14" s="172" t="e">
        <f>IF(#REF!-B14&gt;0,#REF!-B14,"")</f>
        <v>#REF!</v>
      </c>
      <c r="L14" s="139">
        <f t="shared" si="4"/>
        <v>0</v>
      </c>
      <c r="M14" s="138">
        <f>IF(E14="Schicht1",'Spätschicht(18-24) 25%'!E131,IF(E14="Schicht2",'Nachtschicht(00-6) 50%'!E131,IF(E14="Schicht1&amp;2",'Spätschicht(18-24) 25%'!E131+'Nachtschicht(00-6) 50%'!E131,"")))</f>
      </c>
    </row>
    <row r="15" spans="1:13" ht="13.5" customHeight="1">
      <c r="A15" s="140">
        <f t="shared" si="2"/>
        <v>42472</v>
      </c>
      <c r="B15" s="141">
        <f t="shared" si="0"/>
        <v>0.3333333333333333</v>
      </c>
      <c r="C15" s="146"/>
      <c r="D15" s="146"/>
      <c r="E15" s="144">
        <f>IF(AND('Spätschicht(18-24) 25%'!E132&gt;0,'Nachtschicht(00-6) 50%'!E132&gt;0),"Schicht1&amp;2",IF('Spätschicht(18-24) 25%'!E132&gt;0,"Schicht1",IF('Nachtschicht(00-6) 50%'!E132&gt;0,"Schicht2","")))</f>
      </c>
      <c r="F15" s="207">
        <f>IF(E15="Schicht1",'Spätschicht(18-24) 25%'!D132,IF(E15="Schicht2",'Nachtschicht(00-6) 50%'!D132,IF(E15="Schicht1&amp;2",'Spätschicht(18-24) 25%'!D132+'Spätschicht(18-24) 25%'!D132,"")))</f>
      </c>
      <c r="G15" s="210">
        <f t="shared" si="3"/>
        <v>0</v>
      </c>
      <c r="H15" s="177">
        <f t="shared" si="1"/>
        <v>0</v>
      </c>
      <c r="I15" s="228"/>
      <c r="J15" s="173" t="e">
        <f>IF(#REF!-B15&lt;0,B15-#REF!,"")</f>
        <v>#REF!</v>
      </c>
      <c r="K15" s="172" t="e">
        <f>IF(#REF!-B15&gt;0,#REF!-B15,"")</f>
        <v>#REF!</v>
      </c>
      <c r="L15" s="139">
        <f t="shared" si="4"/>
        <v>0</v>
      </c>
      <c r="M15" s="138">
        <f>IF(E15="Schicht1",'Spätschicht(18-24) 25%'!E132,IF(E15="Schicht2",'Nachtschicht(00-6) 50%'!E132,IF(E15="Schicht1&amp;2",'Spätschicht(18-24) 25%'!E132+'Nachtschicht(00-6) 50%'!E132,"")))</f>
      </c>
    </row>
    <row r="16" spans="1:13" ht="13.5" customHeight="1">
      <c r="A16" s="140">
        <f t="shared" si="2"/>
        <v>42473</v>
      </c>
      <c r="B16" s="141">
        <f t="shared" si="0"/>
        <v>0.3333333333333333</v>
      </c>
      <c r="C16" s="146"/>
      <c r="D16" s="146"/>
      <c r="E16" s="144">
        <f>IF(AND('Spätschicht(18-24) 25%'!E133&gt;0,'Nachtschicht(00-6) 50%'!E133&gt;0),"Schicht1&amp;2",IF('Spätschicht(18-24) 25%'!E133&gt;0,"Schicht1",IF('Nachtschicht(00-6) 50%'!E133&gt;0,"Schicht2","")))</f>
      </c>
      <c r="F16" s="207">
        <f>IF(E16="Schicht1",'Spätschicht(18-24) 25%'!D133,IF(E16="Schicht2",'Nachtschicht(00-6) 50%'!D133,IF(E16="Schicht1&amp;2",'Spätschicht(18-24) 25%'!D133+'Spätschicht(18-24) 25%'!D133,"")))</f>
      </c>
      <c r="G16" s="210">
        <f t="shared" si="3"/>
        <v>0</v>
      </c>
      <c r="H16" s="177">
        <f t="shared" si="1"/>
        <v>0</v>
      </c>
      <c r="I16" s="228"/>
      <c r="J16" s="173" t="e">
        <f>IF(#REF!-B16&lt;0,B16-#REF!,"")</f>
        <v>#REF!</v>
      </c>
      <c r="K16" s="172" t="e">
        <f>IF(#REF!-B16&gt;0,#REF!-B16,"")</f>
        <v>#REF!</v>
      </c>
      <c r="L16" s="139">
        <f t="shared" si="4"/>
        <v>0</v>
      </c>
      <c r="M16" s="138">
        <f>IF(E16="Schicht1",'Spätschicht(18-24) 25%'!E133,IF(E16="Schicht2",'Nachtschicht(00-6) 50%'!E133,IF(E16="Schicht1&amp;2",'Spätschicht(18-24) 25%'!E133+'Nachtschicht(00-6) 50%'!E133,"")))</f>
      </c>
    </row>
    <row r="17" spans="1:13" ht="13.5" customHeight="1">
      <c r="A17" s="140">
        <f t="shared" si="2"/>
        <v>42474</v>
      </c>
      <c r="B17" s="141">
        <f t="shared" si="0"/>
        <v>0.3333333333333333</v>
      </c>
      <c r="C17" s="146"/>
      <c r="D17" s="146"/>
      <c r="E17" s="144">
        <f>IF(AND('Spätschicht(18-24) 25%'!E134&gt;0,'Nachtschicht(00-6) 50%'!E134&gt;0),"Schicht1&amp;2",IF('Spätschicht(18-24) 25%'!E134&gt;0,"Schicht1",IF('Nachtschicht(00-6) 50%'!E134&gt;0,"Schicht2","")))</f>
      </c>
      <c r="F17" s="207">
        <f>IF(E17="Schicht1",'Spätschicht(18-24) 25%'!D134,IF(E17="Schicht2",'Nachtschicht(00-6) 50%'!D134,IF(E17="Schicht1&amp;2",'Spätschicht(18-24) 25%'!D134+'Spätschicht(18-24) 25%'!D134,"")))</f>
      </c>
      <c r="G17" s="210">
        <f t="shared" si="3"/>
        <v>0</v>
      </c>
      <c r="H17" s="177">
        <f t="shared" si="1"/>
        <v>0</v>
      </c>
      <c r="I17" s="228"/>
      <c r="J17" s="173" t="e">
        <f>IF(#REF!-B17&lt;0,B17-#REF!,"")</f>
        <v>#REF!</v>
      </c>
      <c r="K17" s="172" t="e">
        <f>IF(#REF!-B17&gt;0,#REF!-B17,"")</f>
        <v>#REF!</v>
      </c>
      <c r="L17" s="139">
        <f t="shared" si="4"/>
        <v>0</v>
      </c>
      <c r="M17" s="138">
        <f>IF(E17="Schicht1",'Spätschicht(18-24) 25%'!E134,IF(E17="Schicht2",'Nachtschicht(00-6) 50%'!E134,IF(E17="Schicht1&amp;2",'Spätschicht(18-24) 25%'!E134+'Nachtschicht(00-6) 50%'!E134,"")))</f>
      </c>
    </row>
    <row r="18" spans="1:13" ht="13.5" customHeight="1">
      <c r="A18" s="140">
        <f t="shared" si="2"/>
        <v>42475</v>
      </c>
      <c r="B18" s="141">
        <f t="shared" si="0"/>
        <v>0.3333333333333333</v>
      </c>
      <c r="C18" s="146"/>
      <c r="D18" s="146"/>
      <c r="E18" s="144">
        <f>IF(AND('Spätschicht(18-24) 25%'!E135&gt;0,'Nachtschicht(00-6) 50%'!E135&gt;0),"Schicht1&amp;2",IF('Spätschicht(18-24) 25%'!E135&gt;0,"Schicht1",IF('Nachtschicht(00-6) 50%'!E135&gt;0,"Schicht2","")))</f>
      </c>
      <c r="F18" s="207">
        <f>IF(E18="Schicht1",'Spätschicht(18-24) 25%'!D135,IF(E18="Schicht2",'Nachtschicht(00-6) 50%'!D135,IF(E18="Schicht1&amp;2",'Spätschicht(18-24) 25%'!D135+'Spätschicht(18-24) 25%'!D135,"")))</f>
      </c>
      <c r="G18" s="210">
        <f t="shared" si="3"/>
        <v>0</v>
      </c>
      <c r="H18" s="177">
        <f t="shared" si="1"/>
        <v>0</v>
      </c>
      <c r="I18" s="228"/>
      <c r="J18" s="173" t="e">
        <f>IF(#REF!-B18&lt;0,B18-#REF!,"")</f>
        <v>#REF!</v>
      </c>
      <c r="K18" s="172" t="e">
        <f>IF(#REF!-B18&gt;0,#REF!-B18,"")</f>
        <v>#REF!</v>
      </c>
      <c r="L18" s="139">
        <f t="shared" si="4"/>
        <v>0</v>
      </c>
      <c r="M18" s="138">
        <f>IF(E18="Schicht1",'Spätschicht(18-24) 25%'!E135,IF(E18="Schicht2",'Nachtschicht(00-6) 50%'!E135,IF(E18="Schicht1&amp;2",'Spätschicht(18-24) 25%'!E135+'Nachtschicht(00-6) 50%'!E135,"")))</f>
      </c>
    </row>
    <row r="19" spans="1:13" ht="13.5" customHeight="1">
      <c r="A19" s="140">
        <f t="shared" si="2"/>
        <v>42476</v>
      </c>
      <c r="B19" s="141">
        <f t="shared" si="0"/>
        <v>0.3333333333333333</v>
      </c>
      <c r="C19" s="146"/>
      <c r="D19" s="146"/>
      <c r="E19" s="144">
        <f>IF(AND('Spätschicht(18-24) 25%'!E136&gt;0,'Nachtschicht(00-6) 50%'!E136&gt;0),"Schicht1&amp;2",IF('Spätschicht(18-24) 25%'!E136&gt;0,"Schicht1",IF('Nachtschicht(00-6) 50%'!E136&gt;0,"Schicht2","")))</f>
      </c>
      <c r="F19" s="207">
        <f>IF(E19="Schicht1",'Spätschicht(18-24) 25%'!D136,IF(E19="Schicht2",'Nachtschicht(00-6) 50%'!D136,IF(E19="Schicht1&amp;2",'Spätschicht(18-24) 25%'!D136+'Spätschicht(18-24) 25%'!D136,"")))</f>
      </c>
      <c r="G19" s="210">
        <f t="shared" si="3"/>
        <v>0</v>
      </c>
      <c r="H19" s="177">
        <f t="shared" si="1"/>
        <v>0</v>
      </c>
      <c r="I19" s="228"/>
      <c r="J19" s="173" t="e">
        <f>IF(#REF!-B19&lt;0,B19-#REF!,"")</f>
        <v>#REF!</v>
      </c>
      <c r="K19" s="172" t="e">
        <f>IF(#REF!-B19&gt;0,#REF!-B19,"")</f>
        <v>#REF!</v>
      </c>
      <c r="L19" s="139">
        <f t="shared" si="4"/>
        <v>0</v>
      </c>
      <c r="M19" s="138">
        <f>IF(E19="Schicht1",'Spätschicht(18-24) 25%'!E136,IF(E19="Schicht2",'Nachtschicht(00-6) 50%'!E136,IF(E19="Schicht1&amp;2",'Spätschicht(18-24) 25%'!E136+'Nachtschicht(00-6) 50%'!E136,"")))</f>
      </c>
    </row>
    <row r="20" spans="1:13" ht="13.5" customHeight="1">
      <c r="A20" s="140">
        <f t="shared" si="2"/>
        <v>42477</v>
      </c>
      <c r="B20" s="141">
        <f t="shared" si="0"/>
        <v>0.3333333333333333</v>
      </c>
      <c r="C20" s="146"/>
      <c r="D20" s="146"/>
      <c r="E20" s="144">
        <f>IF(AND('Spätschicht(18-24) 25%'!E137&gt;0,'Nachtschicht(00-6) 50%'!E137&gt;0),"Schicht1&amp;2",IF('Spätschicht(18-24) 25%'!E137&gt;0,"Schicht1",IF('Nachtschicht(00-6) 50%'!E137&gt;0,"Schicht2","")))</f>
      </c>
      <c r="F20" s="207">
        <f>IF(E20="Schicht1",'Spätschicht(18-24) 25%'!D137,IF(E20="Schicht2",'Nachtschicht(00-6) 50%'!D137,IF(E20="Schicht1&amp;2",'Spätschicht(18-24) 25%'!D137+'Spätschicht(18-24) 25%'!D137,"")))</f>
      </c>
      <c r="G20" s="210">
        <f t="shared" si="3"/>
        <v>0</v>
      </c>
      <c r="H20" s="177">
        <f t="shared" si="1"/>
        <v>0</v>
      </c>
      <c r="I20" s="228"/>
      <c r="J20" s="173" t="e">
        <f>IF(#REF!-B20&lt;0,B20-#REF!,"")</f>
        <v>#REF!</v>
      </c>
      <c r="K20" s="172" t="e">
        <f>IF(#REF!-B20&gt;0,#REF!-B20,"")</f>
        <v>#REF!</v>
      </c>
      <c r="L20" s="139">
        <f t="shared" si="4"/>
        <v>0</v>
      </c>
      <c r="M20" s="138">
        <f>IF(E20="Schicht1",'Spätschicht(18-24) 25%'!E137,IF(E20="Schicht2",'Nachtschicht(00-6) 50%'!E137,IF(E20="Schicht1&amp;2",'Spätschicht(18-24) 25%'!E137+'Nachtschicht(00-6) 50%'!E137,"")))</f>
      </c>
    </row>
    <row r="21" spans="1:13" ht="13.5" customHeight="1">
      <c r="A21" s="140">
        <f t="shared" si="2"/>
        <v>42478</v>
      </c>
      <c r="B21" s="141">
        <f t="shared" si="0"/>
        <v>0.3333333333333333</v>
      </c>
      <c r="C21" s="146"/>
      <c r="D21" s="146"/>
      <c r="E21" s="144">
        <f>IF(AND('Spätschicht(18-24) 25%'!E138&gt;0,'Nachtschicht(00-6) 50%'!E138&gt;0),"Schicht1&amp;2",IF('Spätschicht(18-24) 25%'!E138&gt;0,"Schicht1",IF('Nachtschicht(00-6) 50%'!E138&gt;0,"Schicht2","")))</f>
      </c>
      <c r="F21" s="207">
        <f>IF(E21="Schicht1",'Spätschicht(18-24) 25%'!D138,IF(E21="Schicht2",'Nachtschicht(00-6) 50%'!D138,IF(E21="Schicht1&amp;2",'Spätschicht(18-24) 25%'!D138+'Spätschicht(18-24) 25%'!D138,"")))</f>
      </c>
      <c r="G21" s="210">
        <f t="shared" si="3"/>
        <v>0</v>
      </c>
      <c r="H21" s="177">
        <f t="shared" si="1"/>
        <v>0</v>
      </c>
      <c r="I21" s="228"/>
      <c r="J21" s="173" t="e">
        <f>IF(#REF!-B21&lt;0,B21-#REF!,"")</f>
        <v>#REF!</v>
      </c>
      <c r="K21" s="172" t="e">
        <f>IF(#REF!-B21&gt;0,#REF!-B21,"")</f>
        <v>#REF!</v>
      </c>
      <c r="L21" s="139">
        <f t="shared" si="4"/>
        <v>0</v>
      </c>
      <c r="M21" s="138">
        <f>IF(E21="Schicht1",'Spätschicht(18-24) 25%'!E138,IF(E21="Schicht2",'Nachtschicht(00-6) 50%'!E138,IF(E21="Schicht1&amp;2",'Spätschicht(18-24) 25%'!E138+'Nachtschicht(00-6) 50%'!E138,"")))</f>
      </c>
    </row>
    <row r="22" spans="1:13" ht="13.5" customHeight="1">
      <c r="A22" s="140">
        <f t="shared" si="2"/>
        <v>42479</v>
      </c>
      <c r="B22" s="141">
        <f t="shared" si="0"/>
        <v>0.3333333333333333</v>
      </c>
      <c r="C22" s="146"/>
      <c r="D22" s="146"/>
      <c r="E22" s="144">
        <f>IF(AND('Spätschicht(18-24) 25%'!E139&gt;0,'Nachtschicht(00-6) 50%'!E139&gt;0),"Schicht1&amp;2",IF('Spätschicht(18-24) 25%'!E139&gt;0,"Schicht1",IF('Nachtschicht(00-6) 50%'!E139&gt;0,"Schicht2","")))</f>
      </c>
      <c r="F22" s="207">
        <f>IF(E22="Schicht1",'Spätschicht(18-24) 25%'!D139,IF(E22="Schicht2",'Nachtschicht(00-6) 50%'!D139,IF(E22="Schicht1&amp;2",'Spätschicht(18-24) 25%'!D139+'Spätschicht(18-24) 25%'!D139,"")))</f>
      </c>
      <c r="G22" s="210">
        <f t="shared" si="3"/>
        <v>0</v>
      </c>
      <c r="H22" s="177">
        <f t="shared" si="1"/>
        <v>0</v>
      </c>
      <c r="I22" s="228"/>
      <c r="J22" s="173" t="e">
        <f>IF(#REF!-B22&lt;0,B22-#REF!,"")</f>
        <v>#REF!</v>
      </c>
      <c r="K22" s="172" t="e">
        <f>IF(#REF!-B22&gt;0,#REF!-B22,"")</f>
        <v>#REF!</v>
      </c>
      <c r="L22" s="139">
        <f t="shared" si="4"/>
        <v>0</v>
      </c>
      <c r="M22" s="138">
        <f>IF(E22="Schicht1",'Spätschicht(18-24) 25%'!E139,IF(E22="Schicht2",'Nachtschicht(00-6) 50%'!E139,IF(E22="Schicht1&amp;2",'Spätschicht(18-24) 25%'!E139+'Nachtschicht(00-6) 50%'!E139,"")))</f>
      </c>
    </row>
    <row r="23" spans="1:13" ht="13.5" customHeight="1">
      <c r="A23" s="140">
        <f t="shared" si="2"/>
        <v>42480</v>
      </c>
      <c r="B23" s="141">
        <f t="shared" si="0"/>
        <v>0.3333333333333333</v>
      </c>
      <c r="C23" s="146"/>
      <c r="D23" s="146"/>
      <c r="E23" s="144">
        <f>IF(AND('Spätschicht(18-24) 25%'!E140&gt;0,'Nachtschicht(00-6) 50%'!E140&gt;0),"Schicht1&amp;2",IF('Spätschicht(18-24) 25%'!E140&gt;0,"Schicht1",IF('Nachtschicht(00-6) 50%'!E140&gt;0,"Schicht2","")))</f>
      </c>
      <c r="F23" s="207">
        <f>IF(E23="Schicht1",'Spätschicht(18-24) 25%'!D140,IF(E23="Schicht2",'Nachtschicht(00-6) 50%'!D140,IF(E23="Schicht1&amp;2",'Spätschicht(18-24) 25%'!D140+'Spätschicht(18-24) 25%'!D140,"")))</f>
      </c>
      <c r="G23" s="210">
        <f t="shared" si="3"/>
        <v>0</v>
      </c>
      <c r="H23" s="177">
        <f t="shared" si="1"/>
        <v>0</v>
      </c>
      <c r="I23" s="228"/>
      <c r="J23" s="173" t="e">
        <f>IF(#REF!-B23&lt;0,B23-#REF!,"")</f>
        <v>#REF!</v>
      </c>
      <c r="K23" s="172" t="e">
        <f>IF(#REF!-B23&gt;0,#REF!-B23,"")</f>
        <v>#REF!</v>
      </c>
      <c r="L23" s="139">
        <f t="shared" si="4"/>
        <v>0</v>
      </c>
      <c r="M23" s="138">
        <f>IF(E23="Schicht1",'Spätschicht(18-24) 25%'!E140,IF(E23="Schicht2",'Nachtschicht(00-6) 50%'!E140,IF(E23="Schicht1&amp;2",'Spätschicht(18-24) 25%'!E140+'Nachtschicht(00-6) 50%'!E140,"")))</f>
      </c>
    </row>
    <row r="24" spans="1:13" ht="13.5" customHeight="1">
      <c r="A24" s="140">
        <f t="shared" si="2"/>
        <v>42481</v>
      </c>
      <c r="B24" s="141">
        <f t="shared" si="0"/>
        <v>0.3333333333333333</v>
      </c>
      <c r="C24" s="146"/>
      <c r="D24" s="146"/>
      <c r="E24" s="144">
        <f>IF(AND('Spätschicht(18-24) 25%'!E141&gt;0,'Nachtschicht(00-6) 50%'!E141&gt;0),"Schicht1&amp;2",IF('Spätschicht(18-24) 25%'!E141&gt;0,"Schicht1",IF('Nachtschicht(00-6) 50%'!E141&gt;0,"Schicht2","")))</f>
      </c>
      <c r="F24" s="207">
        <f>IF(E24="Schicht1",'Spätschicht(18-24) 25%'!D141,IF(E24="Schicht2",'Nachtschicht(00-6) 50%'!D141,IF(E24="Schicht1&amp;2",'Spätschicht(18-24) 25%'!D141+'Spätschicht(18-24) 25%'!D141,"")))</f>
      </c>
      <c r="G24" s="210">
        <f t="shared" si="3"/>
        <v>0</v>
      </c>
      <c r="H24" s="177">
        <f t="shared" si="1"/>
        <v>0</v>
      </c>
      <c r="I24" s="228"/>
      <c r="J24" s="173" t="e">
        <f>IF(#REF!-B24&lt;0,B24-#REF!,"")</f>
        <v>#REF!</v>
      </c>
      <c r="K24" s="172" t="e">
        <f>IF(#REF!-B24&gt;0,#REF!-B24,"")</f>
        <v>#REF!</v>
      </c>
      <c r="L24" s="139">
        <f t="shared" si="4"/>
        <v>0</v>
      </c>
      <c r="M24" s="138">
        <f>IF(E24="Schicht1",'Spätschicht(18-24) 25%'!E141,IF(E24="Schicht2",'Nachtschicht(00-6) 50%'!E141,IF(E24="Schicht1&amp;2",'Spätschicht(18-24) 25%'!E141+'Nachtschicht(00-6) 50%'!E141,"")))</f>
      </c>
    </row>
    <row r="25" spans="1:13" ht="13.5" customHeight="1">
      <c r="A25" s="140">
        <f t="shared" si="2"/>
        <v>42482</v>
      </c>
      <c r="B25" s="141">
        <f t="shared" si="0"/>
        <v>0.3333333333333333</v>
      </c>
      <c r="C25" s="146"/>
      <c r="D25" s="146"/>
      <c r="E25" s="144">
        <f>IF(AND('Spätschicht(18-24) 25%'!E142&gt;0,'Nachtschicht(00-6) 50%'!E142&gt;0),"Schicht1&amp;2",IF('Spätschicht(18-24) 25%'!E142&gt;0,"Schicht1",IF('Nachtschicht(00-6) 50%'!E142&gt;0,"Schicht2","")))</f>
      </c>
      <c r="F25" s="207">
        <f>IF(E25="Schicht1",'Spätschicht(18-24) 25%'!D142,IF(E25="Schicht2",'Nachtschicht(00-6) 50%'!D142,IF(E25="Schicht1&amp;2",'Spätschicht(18-24) 25%'!D142+'Spätschicht(18-24) 25%'!D142,"")))</f>
      </c>
      <c r="G25" s="210">
        <f t="shared" si="3"/>
        <v>0</v>
      </c>
      <c r="H25" s="177">
        <f t="shared" si="1"/>
        <v>0</v>
      </c>
      <c r="I25" s="228"/>
      <c r="J25" s="173" t="e">
        <f>IF(#REF!-B25&lt;0,B25-#REF!,"")</f>
        <v>#REF!</v>
      </c>
      <c r="K25" s="172" t="e">
        <f>IF(#REF!-B25&gt;0,#REF!-B25,"")</f>
        <v>#REF!</v>
      </c>
      <c r="L25" s="139">
        <f t="shared" si="4"/>
        <v>0</v>
      </c>
      <c r="M25" s="138">
        <f>IF(E25="Schicht1",'Spätschicht(18-24) 25%'!E142,IF(E25="Schicht2",'Nachtschicht(00-6) 50%'!E142,IF(E25="Schicht1&amp;2",'Spätschicht(18-24) 25%'!E142+'Nachtschicht(00-6) 50%'!E142,"")))</f>
      </c>
    </row>
    <row r="26" spans="1:13" ht="13.5" customHeight="1">
      <c r="A26" s="140">
        <f t="shared" si="2"/>
        <v>42483</v>
      </c>
      <c r="B26" s="141">
        <f t="shared" si="0"/>
        <v>0.3333333333333333</v>
      </c>
      <c r="C26" s="146"/>
      <c r="D26" s="146"/>
      <c r="E26" s="144">
        <f>IF(AND('Spätschicht(18-24) 25%'!E143&gt;0,'Nachtschicht(00-6) 50%'!E143&gt;0),"Schicht1&amp;2",IF('Spätschicht(18-24) 25%'!E143&gt;0,"Schicht1",IF('Nachtschicht(00-6) 50%'!E143&gt;0,"Schicht2","")))</f>
      </c>
      <c r="F26" s="207">
        <f>IF(E26="Schicht1",'Spätschicht(18-24) 25%'!D143,IF(E26="Schicht2",'Nachtschicht(00-6) 50%'!D143,IF(E26="Schicht1&amp;2",'Spätschicht(18-24) 25%'!D143+'Spätschicht(18-24) 25%'!D143,"")))</f>
      </c>
      <c r="G26" s="210">
        <f t="shared" si="3"/>
        <v>0</v>
      </c>
      <c r="H26" s="177">
        <f t="shared" si="1"/>
        <v>0</v>
      </c>
      <c r="I26" s="228"/>
      <c r="J26" s="173" t="e">
        <f>IF(#REF!-B26&lt;0,B26-#REF!,"")</f>
        <v>#REF!</v>
      </c>
      <c r="K26" s="172" t="e">
        <f>IF(#REF!-B26&gt;0,#REF!-B26,"")</f>
        <v>#REF!</v>
      </c>
      <c r="L26" s="139">
        <f t="shared" si="4"/>
        <v>0</v>
      </c>
      <c r="M26" s="138">
        <f>IF(E26="Schicht1",'Spätschicht(18-24) 25%'!E143,IF(E26="Schicht2",'Nachtschicht(00-6) 50%'!E143,IF(E26="Schicht1&amp;2",'Spätschicht(18-24) 25%'!E143+'Nachtschicht(00-6) 50%'!E143,"")))</f>
      </c>
    </row>
    <row r="27" spans="1:13" ht="13.5" customHeight="1">
      <c r="A27" s="140">
        <f t="shared" si="2"/>
        <v>42484</v>
      </c>
      <c r="B27" s="141">
        <f t="shared" si="0"/>
        <v>0.3333333333333333</v>
      </c>
      <c r="C27" s="146"/>
      <c r="D27" s="146"/>
      <c r="E27" s="144">
        <f>IF(AND('Spätschicht(18-24) 25%'!E144&gt;0,'Nachtschicht(00-6) 50%'!E144&gt;0),"Schicht1&amp;2",IF('Spätschicht(18-24) 25%'!E144&gt;0,"Schicht1",IF('Nachtschicht(00-6) 50%'!E144&gt;0,"Schicht2","")))</f>
      </c>
      <c r="F27" s="207">
        <f>IF(E27="Schicht1",'Spätschicht(18-24) 25%'!D144,IF(E27="Schicht2",'Nachtschicht(00-6) 50%'!D144,IF(E27="Schicht1&amp;2",'Spätschicht(18-24) 25%'!D144+'Spätschicht(18-24) 25%'!D144,"")))</f>
      </c>
      <c r="G27" s="210">
        <f t="shared" si="3"/>
        <v>0</v>
      </c>
      <c r="H27" s="177">
        <f t="shared" si="1"/>
        <v>0</v>
      </c>
      <c r="I27" s="228"/>
      <c r="J27" s="173" t="e">
        <f>IF(#REF!-B27&lt;0,B27-#REF!,"")</f>
        <v>#REF!</v>
      </c>
      <c r="K27" s="172" t="e">
        <f>IF(#REF!-B27&gt;0,#REF!-B27,"")</f>
        <v>#REF!</v>
      </c>
      <c r="L27" s="139">
        <f t="shared" si="4"/>
        <v>0</v>
      </c>
      <c r="M27" s="138">
        <f>IF(E27="Schicht1",'Spätschicht(18-24) 25%'!E144,IF(E27="Schicht2",'Nachtschicht(00-6) 50%'!E144,IF(E27="Schicht1&amp;2",'Spätschicht(18-24) 25%'!E144+'Nachtschicht(00-6) 50%'!E144,"")))</f>
      </c>
    </row>
    <row r="28" spans="1:13" ht="13.5" customHeight="1">
      <c r="A28" s="140">
        <f t="shared" si="2"/>
        <v>42485</v>
      </c>
      <c r="B28" s="141">
        <f t="shared" si="0"/>
        <v>0.3333333333333333</v>
      </c>
      <c r="C28" s="146"/>
      <c r="D28" s="146"/>
      <c r="E28" s="144">
        <f>IF(AND('Spätschicht(18-24) 25%'!E145&gt;0,'Nachtschicht(00-6) 50%'!E145&gt;0),"Schicht1&amp;2",IF('Spätschicht(18-24) 25%'!E145&gt;0,"Schicht1",IF('Nachtschicht(00-6) 50%'!E145&gt;0,"Schicht2","")))</f>
      </c>
      <c r="F28" s="207">
        <f>IF(E28="Schicht1",'Spätschicht(18-24) 25%'!D145,IF(E28="Schicht2",'Nachtschicht(00-6) 50%'!D145,IF(E28="Schicht1&amp;2",'Spätschicht(18-24) 25%'!D145+'Spätschicht(18-24) 25%'!D145,"")))</f>
      </c>
      <c r="G28" s="210">
        <f t="shared" si="3"/>
        <v>0</v>
      </c>
      <c r="H28" s="177">
        <f t="shared" si="1"/>
        <v>0</v>
      </c>
      <c r="I28" s="228"/>
      <c r="J28" s="173" t="e">
        <f>IF(#REF!-B28&lt;0,B28-#REF!,"")</f>
        <v>#REF!</v>
      </c>
      <c r="K28" s="172" t="e">
        <f>IF(#REF!-B28&gt;0,#REF!-B28,"")</f>
        <v>#REF!</v>
      </c>
      <c r="L28" s="139">
        <f t="shared" si="4"/>
        <v>0</v>
      </c>
      <c r="M28" s="138">
        <f>IF(E28="Schicht1",'Spätschicht(18-24) 25%'!E145,IF(E28="Schicht2",'Nachtschicht(00-6) 50%'!E145,IF(E28="Schicht1&amp;2",'Spätschicht(18-24) 25%'!E145+'Nachtschicht(00-6) 50%'!E145,"")))</f>
      </c>
    </row>
    <row r="29" spans="1:13" ht="13.5" customHeight="1">
      <c r="A29" s="140">
        <f t="shared" si="2"/>
        <v>42486</v>
      </c>
      <c r="B29" s="141">
        <f t="shared" si="0"/>
        <v>0.3333333333333333</v>
      </c>
      <c r="C29" s="146"/>
      <c r="D29" s="146"/>
      <c r="E29" s="144">
        <f>IF(AND('Spätschicht(18-24) 25%'!E146&gt;0,'Nachtschicht(00-6) 50%'!E146&gt;0),"Schicht1&amp;2",IF('Spätschicht(18-24) 25%'!E146&gt;0,"Schicht1",IF('Nachtschicht(00-6) 50%'!E146&gt;0,"Schicht2","")))</f>
      </c>
      <c r="F29" s="207">
        <f>IF(E29="Schicht1",'Spätschicht(18-24) 25%'!D146,IF(E29="Schicht2",'Nachtschicht(00-6) 50%'!D146,IF(E29="Schicht1&amp;2",'Spätschicht(18-24) 25%'!D146+'Spätschicht(18-24) 25%'!D146,"")))</f>
      </c>
      <c r="G29" s="210">
        <f t="shared" si="3"/>
        <v>0</v>
      </c>
      <c r="H29" s="177">
        <f t="shared" si="1"/>
        <v>0</v>
      </c>
      <c r="I29" s="228"/>
      <c r="J29" s="173" t="e">
        <f>IF(#REF!-B29&lt;0,B29-#REF!,"")</f>
        <v>#REF!</v>
      </c>
      <c r="K29" s="172" t="e">
        <f>IF(#REF!-B29&gt;0,#REF!-B29,"")</f>
        <v>#REF!</v>
      </c>
      <c r="L29" s="139">
        <f t="shared" si="4"/>
        <v>0</v>
      </c>
      <c r="M29" s="138">
        <f>IF(E29="Schicht1",'Spätschicht(18-24) 25%'!E146,IF(E29="Schicht2",'Nachtschicht(00-6) 50%'!E146,IF(E29="Schicht1&amp;2",'Spätschicht(18-24) 25%'!E146+'Nachtschicht(00-6) 50%'!E146,"")))</f>
      </c>
    </row>
    <row r="30" spans="1:13" ht="13.5" customHeight="1">
      <c r="A30" s="140">
        <f t="shared" si="2"/>
        <v>42487</v>
      </c>
      <c r="B30" s="141">
        <f t="shared" si="0"/>
        <v>0.3333333333333333</v>
      </c>
      <c r="C30" s="146"/>
      <c r="D30" s="146"/>
      <c r="E30" s="144">
        <f>IF(AND('Spätschicht(18-24) 25%'!E147&gt;0,'Nachtschicht(00-6) 50%'!E147&gt;0),"Schicht1&amp;2",IF('Spätschicht(18-24) 25%'!E147&gt;0,"Schicht1",IF('Nachtschicht(00-6) 50%'!E147&gt;0,"Schicht2","")))</f>
      </c>
      <c r="F30" s="207">
        <f>IF(E30="Schicht1",'Spätschicht(18-24) 25%'!D147,IF(E30="Schicht2",'Nachtschicht(00-6) 50%'!D147,IF(E30="Schicht1&amp;2",'Spätschicht(18-24) 25%'!D147+'Spätschicht(18-24) 25%'!D147,"")))</f>
      </c>
      <c r="G30" s="210">
        <f t="shared" si="3"/>
        <v>0</v>
      </c>
      <c r="H30" s="177">
        <f t="shared" si="1"/>
        <v>0</v>
      </c>
      <c r="I30" s="228"/>
      <c r="J30" s="173" t="e">
        <f>IF(#REF!-B30&lt;0,B30-#REF!,"")</f>
        <v>#REF!</v>
      </c>
      <c r="K30" s="172" t="e">
        <f>IF(#REF!-B30&gt;0,#REF!-B30,"")</f>
        <v>#REF!</v>
      </c>
      <c r="L30" s="139">
        <f t="shared" si="4"/>
        <v>0</v>
      </c>
      <c r="M30" s="138">
        <f>IF(E30="Schicht1",'Spätschicht(18-24) 25%'!E147,IF(E30="Schicht2",'Nachtschicht(00-6) 50%'!E147,IF(E30="Schicht1&amp;2",'Spätschicht(18-24) 25%'!E147+'Nachtschicht(00-6) 50%'!E147,"")))</f>
      </c>
    </row>
    <row r="31" spans="1:13" ht="13.5" customHeight="1">
      <c r="A31" s="140">
        <f t="shared" si="2"/>
        <v>42488</v>
      </c>
      <c r="B31" s="141">
        <f t="shared" si="0"/>
        <v>0.3333333333333333</v>
      </c>
      <c r="C31" s="146"/>
      <c r="D31" s="146"/>
      <c r="E31" s="144">
        <f>IF(AND('Spätschicht(18-24) 25%'!E148&gt;0,'Nachtschicht(00-6) 50%'!E148&gt;0),"Schicht1&amp;2",IF('Spätschicht(18-24) 25%'!E148&gt;0,"Schicht1",IF('Nachtschicht(00-6) 50%'!E148&gt;0,"Schicht2","")))</f>
      </c>
      <c r="F31" s="207">
        <f>IF(E31="Schicht1",'Spätschicht(18-24) 25%'!D148,IF(E31="Schicht2",'Nachtschicht(00-6) 50%'!D148,IF(E31="Schicht1&amp;2",'Spätschicht(18-24) 25%'!D148+'Spätschicht(18-24) 25%'!D148,"")))</f>
      </c>
      <c r="G31" s="210">
        <f t="shared" si="3"/>
        <v>0</v>
      </c>
      <c r="H31" s="177">
        <f t="shared" si="1"/>
        <v>0</v>
      </c>
      <c r="I31" s="228"/>
      <c r="J31" s="173" t="e">
        <f>IF(#REF!-B31&lt;0,B31-#REF!,"")</f>
        <v>#REF!</v>
      </c>
      <c r="K31" s="172" t="e">
        <f>IF(#REF!-B31&gt;0,#REF!-B31,"")</f>
        <v>#REF!</v>
      </c>
      <c r="L31" s="139">
        <f t="shared" si="4"/>
        <v>0</v>
      </c>
      <c r="M31" s="138">
        <f>IF(E31="Schicht1",'Spätschicht(18-24) 25%'!E148,IF(E31="Schicht2",'Nachtschicht(00-6) 50%'!E148,IF(E31="Schicht1&amp;2",'Spätschicht(18-24) 25%'!E148+'Nachtschicht(00-6) 50%'!E148,"")))</f>
      </c>
    </row>
    <row r="32" spans="1:13" ht="13.5" customHeight="1">
      <c r="A32" s="140">
        <f t="shared" si="2"/>
        <v>42489</v>
      </c>
      <c r="B32" s="141">
        <f t="shared" si="0"/>
        <v>0.3333333333333333</v>
      </c>
      <c r="C32" s="146"/>
      <c r="D32" s="146"/>
      <c r="E32" s="144">
        <f>IF(AND('Spätschicht(18-24) 25%'!E149&gt;0,'Nachtschicht(00-6) 50%'!E149&gt;0),"Schicht1&amp;2",IF('Spätschicht(18-24) 25%'!E149&gt;0,"Schicht1",IF('Nachtschicht(00-6) 50%'!E149&gt;0,"Schicht2","")))</f>
      </c>
      <c r="F32" s="207">
        <f>IF(E32="Schicht1",'Spätschicht(18-24) 25%'!D149,IF(E32="Schicht2",'Nachtschicht(00-6) 50%'!D149,IF(E32="Schicht1&amp;2",'Spätschicht(18-24) 25%'!D149+'Spätschicht(18-24) 25%'!D149,"")))</f>
      </c>
      <c r="G32" s="210">
        <f t="shared" si="3"/>
        <v>0</v>
      </c>
      <c r="H32" s="177">
        <f t="shared" si="1"/>
        <v>0</v>
      </c>
      <c r="I32" s="228"/>
      <c r="J32" s="173" t="e">
        <f>IF(#REF!-B32&lt;0,B32-#REF!,"")</f>
        <v>#REF!</v>
      </c>
      <c r="K32" s="172" t="e">
        <f>IF(#REF!-B32&gt;0,#REF!-B32,"")</f>
        <v>#REF!</v>
      </c>
      <c r="L32" s="139">
        <f t="shared" si="4"/>
        <v>0</v>
      </c>
      <c r="M32" s="138">
        <f>IF(E32="Schicht1",'Spätschicht(18-24) 25%'!E149,IF(E32="Schicht2",'Nachtschicht(00-6) 50%'!E149,IF(E32="Schicht1&amp;2",'Spätschicht(18-24) 25%'!E149+'Nachtschicht(00-6) 50%'!E149,"")))</f>
      </c>
    </row>
    <row r="33" spans="1:13" ht="13.5" customHeight="1" thickBot="1">
      <c r="A33" s="140">
        <f t="shared" si="2"/>
        <v>42490</v>
      </c>
      <c r="B33" s="141">
        <f t="shared" si="0"/>
        <v>0.3333333333333333</v>
      </c>
      <c r="C33" s="146"/>
      <c r="D33" s="146"/>
      <c r="E33" s="144">
        <f>IF(AND('Spätschicht(18-24) 25%'!E150&gt;0,'Nachtschicht(00-6) 50%'!E150&gt;0),"Schicht1&amp;2",IF('Spätschicht(18-24) 25%'!E150&gt;0,"Schicht1",IF('Nachtschicht(00-6) 50%'!E150&gt;0,"Schicht2","")))</f>
      </c>
      <c r="F33" s="209">
        <f>IF(E33="Schicht1",'Spätschicht(18-24) 25%'!D150,IF(E33="Schicht2",'Nachtschicht(00-6) 50%'!D150,IF(E33="Schicht1&amp;2",'Spätschicht(18-24) 25%'!D150+'Spätschicht(18-24) 25%'!D150,"")))</f>
      </c>
      <c r="G33" s="213">
        <f t="shared" si="3"/>
        <v>0</v>
      </c>
      <c r="H33" s="177">
        <f t="shared" si="1"/>
        <v>0</v>
      </c>
      <c r="I33" s="228"/>
      <c r="J33" s="173" t="e">
        <f>IF(#REF!-B33&lt;0,B33-#REF!,"")</f>
        <v>#REF!</v>
      </c>
      <c r="K33" s="172" t="e">
        <f>IF(#REF!-B33&gt;0,#REF!-B33,"")</f>
        <v>#REF!</v>
      </c>
      <c r="L33" s="139">
        <f t="shared" si="4"/>
        <v>0</v>
      </c>
      <c r="M33" s="138">
        <f>IF(E33="Schicht1",'Spätschicht(18-24) 25%'!E150,IF(E33="Schicht2",'Nachtschicht(00-6) 50%'!E150,IF(E33="Schicht1&amp;2",'Spätschicht(18-24) 25%'!E150+'Nachtschicht(00-6) 50%'!E150,"")))</f>
      </c>
    </row>
    <row r="34" spans="1:13" s="4" customFormat="1" ht="13.5" customHeight="1" thickBot="1">
      <c r="A34" s="171"/>
      <c r="B34" s="171"/>
      <c r="C34" s="171"/>
      <c r="D34" s="171"/>
      <c r="E34" s="171"/>
      <c r="F34" s="234">
        <f>SUM(F4:F33)</f>
        <v>0</v>
      </c>
      <c r="G34" s="235">
        <f>SUM(G4:G33)</f>
        <v>7</v>
      </c>
      <c r="H34" s="178"/>
      <c r="I34" s="178"/>
      <c r="J34" s="161" t="e">
        <f>SUM(J4:J33)</f>
        <v>#REF!</v>
      </c>
      <c r="K34" s="13" t="e">
        <f>SUM(K4:K33)</f>
        <v>#REF!</v>
      </c>
      <c r="L34" s="174">
        <f>SUM(L4:L33)</f>
        <v>88.89999999999999</v>
      </c>
      <c r="M34" s="174">
        <f>SUM(M4:M33)</f>
        <v>0</v>
      </c>
    </row>
    <row r="35" spans="1:13" ht="14.25" customHeight="1">
      <c r="A35" s="299" t="s">
        <v>76</v>
      </c>
      <c r="B35" s="300"/>
      <c r="C35" s="300"/>
      <c r="D35" s="300"/>
      <c r="E35" s="301"/>
      <c r="F35" s="335">
        <f>SUM(F34+G34)</f>
        <v>7</v>
      </c>
      <c r="G35" s="336"/>
      <c r="I35" s="343" t="s">
        <v>72</v>
      </c>
      <c r="J35" s="134"/>
      <c r="K35" s="134"/>
      <c r="L35" s="345">
        <f>SUM(L34+M34)</f>
        <v>88.89999999999999</v>
      </c>
      <c r="M35" s="346"/>
    </row>
    <row r="36" spans="1:13" ht="13.5" customHeight="1" thickBot="1">
      <c r="A36" s="302"/>
      <c r="B36" s="303"/>
      <c r="C36" s="303"/>
      <c r="D36" s="303"/>
      <c r="E36" s="304"/>
      <c r="F36" s="337"/>
      <c r="G36" s="338"/>
      <c r="H36" s="179"/>
      <c r="I36" s="344"/>
      <c r="J36" s="135"/>
      <c r="K36" s="135"/>
      <c r="L36" s="347"/>
      <c r="M36" s="348"/>
    </row>
    <row r="37" spans="1:9" ht="13.5" customHeight="1">
      <c r="A37" s="329" t="s">
        <v>77</v>
      </c>
      <c r="B37" s="330"/>
      <c r="C37" s="330"/>
      <c r="D37" s="330"/>
      <c r="E37" s="331"/>
      <c r="F37" s="339">
        <f>COUNTIF(I4:I34,"U")</f>
        <v>0</v>
      </c>
      <c r="G37" s="340"/>
      <c r="H37" s="179"/>
      <c r="I37" s="231"/>
    </row>
    <row r="38" spans="1:7" ht="12.75" customHeight="1" thickBot="1">
      <c r="A38" s="332"/>
      <c r="B38" s="333"/>
      <c r="C38" s="333"/>
      <c r="D38" s="333"/>
      <c r="E38" s="334"/>
      <c r="F38" s="341"/>
      <c r="G38" s="342"/>
    </row>
    <row r="39" ht="13.5" customHeight="1"/>
  </sheetData>
  <sheetProtection/>
  <mergeCells count="8">
    <mergeCell ref="A37:E38"/>
    <mergeCell ref="F35:G36"/>
    <mergeCell ref="F37:G38"/>
    <mergeCell ref="A3:B3"/>
    <mergeCell ref="I35:I36"/>
    <mergeCell ref="L35:M36"/>
    <mergeCell ref="C3:D3"/>
    <mergeCell ref="A35:E36"/>
  </mergeCells>
  <conditionalFormatting sqref="G34">
    <cfRule type="expression" priority="1" dxfId="0" stopIfTrue="1">
      <formula>OR(G34&lt;0,LEFT(G34,1)="-")</formula>
    </cfRule>
  </conditionalFormatting>
  <conditionalFormatting sqref="A4:M33">
    <cfRule type="expression" priority="2" dxfId="2" stopIfTrue="1">
      <formula>ISNUMBER(VLOOKUP($A4,Feiertage,1,0))</formula>
    </cfRule>
    <cfRule type="expression" priority="3" dxfId="1" stopIfTrue="1">
      <formula>WEEKDAY($A4,2)&gt;5</formula>
    </cfRule>
    <cfRule type="expression" priority="4" dxfId="0" stopIfTrue="1">
      <formula>OR(A4&lt;0,LEFT(A4,1)="-")</formula>
    </cfRule>
  </conditionalFormatting>
  <printOptions gridLines="1"/>
  <pageMargins left="0.7874015748031497" right="0.3937007874015748" top="0.7874015748031497" bottom="0.1968503937007874" header="0" footer="0"/>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Tabelle5"/>
  <dimension ref="A1:M39"/>
  <sheetViews>
    <sheetView showZeros="0" zoomScalePageLayoutView="0" workbookViewId="0" topLeftCell="A1">
      <pane ySplit="2" topLeftCell="A19" activePane="bottomLeft" state="frozen"/>
      <selection pane="topLeft" activeCell="F40" sqref="F40"/>
      <selection pane="bottomLeft" activeCell="F38" sqref="F38:G39"/>
    </sheetView>
  </sheetViews>
  <sheetFormatPr defaultColWidth="11.421875" defaultRowHeight="12.75"/>
  <cols>
    <col min="1" max="1" width="14.8515625" style="7" customWidth="1"/>
    <col min="2" max="2" width="11.421875" style="7" customWidth="1"/>
    <col min="3" max="4" width="10.57421875" style="133" bestFit="1" customWidth="1"/>
    <col min="5" max="5" width="8.8515625" style="133" bestFit="1" customWidth="1"/>
    <col min="6" max="6" width="11.8515625" style="133" bestFit="1" customWidth="1"/>
    <col min="7" max="7" width="10.7109375" style="133" customWidth="1"/>
    <col min="8" max="8" width="9.7109375" style="175" customWidth="1"/>
    <col min="9" max="9" width="11.8515625" style="11" customWidth="1"/>
    <col min="10" max="11" width="9.8515625" style="15" hidden="1" customWidth="1"/>
    <col min="12" max="12" width="9.8515625" style="137" customWidth="1"/>
    <col min="13" max="13" width="17.00390625" style="137" bestFit="1" customWidth="1"/>
    <col min="14" max="16384" width="11.421875" style="7" customWidth="1"/>
  </cols>
  <sheetData>
    <row r="1" spans="2:13" ht="12.75">
      <c r="B1" s="150"/>
      <c r="C1" s="205" t="s">
        <v>74</v>
      </c>
      <c r="D1" s="205" t="s">
        <v>74</v>
      </c>
      <c r="E1" s="153"/>
      <c r="F1" s="205" t="s">
        <v>75</v>
      </c>
      <c r="G1" s="205" t="s">
        <v>74</v>
      </c>
      <c r="H1" s="180"/>
      <c r="I1" s="154"/>
      <c r="J1" s="152"/>
      <c r="K1" s="152"/>
      <c r="L1" s="155"/>
      <c r="M1" s="155"/>
    </row>
    <row r="2" spans="1:13" s="4" customFormat="1" ht="13.5" thickBot="1">
      <c r="A2" s="3"/>
      <c r="B2" s="151" t="s">
        <v>15</v>
      </c>
      <c r="C2" s="156" t="s">
        <v>1</v>
      </c>
      <c r="D2" s="156" t="s">
        <v>2</v>
      </c>
      <c r="E2" s="156" t="s">
        <v>73</v>
      </c>
      <c r="F2" s="156" t="s">
        <v>17</v>
      </c>
      <c r="G2" s="156" t="s">
        <v>17</v>
      </c>
      <c r="H2" s="181" t="s">
        <v>29</v>
      </c>
      <c r="I2" s="157" t="s">
        <v>38</v>
      </c>
      <c r="J2" s="158"/>
      <c r="K2" s="158"/>
      <c r="L2" s="182" t="s">
        <v>70</v>
      </c>
      <c r="M2" s="167" t="s">
        <v>71</v>
      </c>
    </row>
    <row r="3" spans="1:12" ht="20.25">
      <c r="A3" s="292">
        <f>DATE(gewJahr,5,1)</f>
        <v>42491</v>
      </c>
      <c r="B3" s="293"/>
      <c r="C3" s="298"/>
      <c r="D3" s="298"/>
      <c r="E3" s="169"/>
      <c r="F3" s="169"/>
      <c r="G3" s="132"/>
      <c r="H3" s="176"/>
      <c r="I3" s="6"/>
      <c r="J3" s="14" t="s">
        <v>19</v>
      </c>
      <c r="K3" s="14" t="s">
        <v>20</v>
      </c>
      <c r="L3" s="170"/>
    </row>
    <row r="4" spans="1:13" ht="13.5" customHeight="1">
      <c r="A4" s="140">
        <f>DATE(gewJahr,MONTH($A$3),DAY(A3))</f>
        <v>42491</v>
      </c>
      <c r="B4" s="141">
        <f aca="true" t="shared" si="0" ref="B4:B34">IF(OR(A4="",ISNUMBER(VLOOKUP(A4,Feiertage,1,FALSE))),0,VLOOKUP(WEEKDAY(A4,2),Tagesarbeitszeit,2,0))</f>
        <v>0</v>
      </c>
      <c r="C4" s="146"/>
      <c r="D4" s="146"/>
      <c r="E4" s="143">
        <f>IF(AND('Spätschicht(18-24) 25%'!E159&gt;0,'Nachtschicht(00-6) 50%'!E159&gt;0),"Schicht1&amp;2",IF('Spätschicht(18-24) 25%'!E159&gt;0,"Schicht1",IF('Nachtschicht(00-6) 50%'!E159&gt;0,"Schicht2","")))</f>
      </c>
      <c r="F4" s="207">
        <f>IF(E4="Schicht1",'Spätschicht(18-24) 25%'!D159,IF(E4="Schicht2",'Nachtschicht(00-6) 50%'!D159,IF(E4="Schicht1&amp;2",'Spätschicht(18-24) 25%'!D159+'Spätschicht(18-24) 25%'!D159,"")))</f>
      </c>
      <c r="G4" s="210">
        <f>SUM(D4-C4)</f>
        <v>0</v>
      </c>
      <c r="H4" s="177">
        <f aca="true" t="shared" si="1" ref="H4:H34">IF(OR(I4="U",I4="K",I4="HU",G4=0),0,VLOOKUP(WEEKDAY(A4,2),Tagesarbeitszeit,3,0))</f>
        <v>0</v>
      </c>
      <c r="I4" s="228"/>
      <c r="J4" s="172" t="e">
        <f>IF(#REF!-B4&lt;0,B4-#REF!,"")</f>
        <v>#REF!</v>
      </c>
      <c r="K4" s="172" t="e">
        <f>IF(#REF!-B4&gt;0,#REF!-B4,"")</f>
        <v>#REF!</v>
      </c>
      <c r="L4" s="139">
        <f>G4*12.7</f>
        <v>0</v>
      </c>
      <c r="M4" s="138">
        <f>IF(E4="Schicht1",'Spätschicht(18-24) 25%'!E159,IF(E4="Schicht2",'Nachtschicht(00-6) 50%'!E159,IF(E4="Schicht1&amp;2",'Spätschicht(18-24) 25%'!E159+'Nachtschicht(00-6) 50%'!E159,"")))</f>
      </c>
    </row>
    <row r="5" spans="1:13" ht="13.5" customHeight="1">
      <c r="A5" s="140">
        <f aca="true" t="shared" si="2" ref="A5:A34">IF(A4="","",IF(MONTH(A4+1)=MONTH($A$3),DATE(gewJahr,MONTH($A$3),DAY(A4+1)),""))</f>
        <v>42492</v>
      </c>
      <c r="B5" s="141">
        <f t="shared" si="0"/>
        <v>0.3333333333333333</v>
      </c>
      <c r="C5" s="146"/>
      <c r="D5" s="146"/>
      <c r="E5" s="143">
        <f>IF(AND('Spätschicht(18-24) 25%'!E160&gt;0,'Nachtschicht(00-6) 50%'!E160&gt;0),"Schicht1&amp;2",IF('Spätschicht(18-24) 25%'!E160&gt;0,"Schicht1",IF('Nachtschicht(00-6) 50%'!E160&gt;0,"Schicht2","")))</f>
      </c>
      <c r="F5" s="207">
        <f>IF(E5="Schicht1",'Spätschicht(18-24) 25%'!D160,IF(E5="Schicht2",'Nachtschicht(00-6) 50%'!D160,IF(E5="Schicht1&amp;2",'Spätschicht(18-24) 25%'!D160+'Spätschicht(18-24) 25%'!D160,"")))</f>
      </c>
      <c r="G5" s="210">
        <f aca="true" t="shared" si="3" ref="G5:G34">SUM(D5-C5)</f>
        <v>0</v>
      </c>
      <c r="H5" s="177">
        <f t="shared" si="1"/>
        <v>0</v>
      </c>
      <c r="I5" s="228"/>
      <c r="J5" s="173" t="e">
        <f>IF(#REF!-B5&lt;0,B5-#REF!,"")</f>
        <v>#REF!</v>
      </c>
      <c r="K5" s="172" t="e">
        <f>IF(#REF!-B5&gt;0,#REF!-B5,"")</f>
        <v>#REF!</v>
      </c>
      <c r="L5" s="139">
        <f aca="true" t="shared" si="4" ref="L5:L34">G5*12.7</f>
        <v>0</v>
      </c>
      <c r="M5" s="138">
        <f>IF(E5="Schicht1",'Spätschicht(18-24) 25%'!E160,IF(E5="Schicht2",'Nachtschicht(00-6) 50%'!E160,IF(E5="Schicht1&amp;2",'Spätschicht(18-24) 25%'!E160+'Nachtschicht(00-6) 50%'!E160,"")))</f>
      </c>
    </row>
    <row r="6" spans="1:13" ht="13.5" customHeight="1">
      <c r="A6" s="140">
        <f t="shared" si="2"/>
        <v>42493</v>
      </c>
      <c r="B6" s="141">
        <f t="shared" si="0"/>
        <v>0.3333333333333333</v>
      </c>
      <c r="C6" s="146"/>
      <c r="D6" s="146"/>
      <c r="E6" s="143">
        <f>IF(AND('Spätschicht(18-24) 25%'!E161&gt;0,'Nachtschicht(00-6) 50%'!E161&gt;0),"Schicht1&amp;2",IF('Spätschicht(18-24) 25%'!E161&gt;0,"Schicht1",IF('Nachtschicht(00-6) 50%'!E161&gt;0,"Schicht2","")))</f>
      </c>
      <c r="F6" s="207">
        <f>IF(E6="Schicht1",'Spätschicht(18-24) 25%'!D161,IF(E6="Schicht2",'Nachtschicht(00-6) 50%'!D161,IF(E6="Schicht1&amp;2",'Spätschicht(18-24) 25%'!D161+'Spätschicht(18-24) 25%'!D161,"")))</f>
      </c>
      <c r="G6" s="210">
        <f t="shared" si="3"/>
        <v>0</v>
      </c>
      <c r="H6" s="177">
        <f t="shared" si="1"/>
        <v>0</v>
      </c>
      <c r="I6" s="228"/>
      <c r="J6" s="173" t="e">
        <f>IF(#REF!-B6&lt;0,B6-#REF!,"")</f>
        <v>#REF!</v>
      </c>
      <c r="K6" s="172" t="e">
        <f>IF(#REF!-B6&gt;0,#REF!-B6,"")</f>
        <v>#REF!</v>
      </c>
      <c r="L6" s="139">
        <f t="shared" si="4"/>
        <v>0</v>
      </c>
      <c r="M6" s="138">
        <f>IF(E6="Schicht1",'Spätschicht(18-24) 25%'!E161,IF(E6="Schicht2",'Nachtschicht(00-6) 50%'!E161,IF(E6="Schicht1&amp;2",'Spätschicht(18-24) 25%'!E161+'Nachtschicht(00-6) 50%'!E161,"")))</f>
      </c>
    </row>
    <row r="7" spans="1:13" ht="13.5" customHeight="1">
      <c r="A7" s="140">
        <f t="shared" si="2"/>
        <v>42494</v>
      </c>
      <c r="B7" s="141">
        <f t="shared" si="0"/>
        <v>0.3333333333333333</v>
      </c>
      <c r="C7" s="146"/>
      <c r="D7" s="146"/>
      <c r="E7" s="143">
        <f>IF(AND('Spätschicht(18-24) 25%'!E162&gt;0,'Nachtschicht(00-6) 50%'!E162&gt;0),"Schicht1&amp;2",IF('Spätschicht(18-24) 25%'!E162&gt;0,"Schicht1",IF('Nachtschicht(00-6) 50%'!E162&gt;0,"Schicht2","")))</f>
      </c>
      <c r="F7" s="207">
        <f>IF(E7="Schicht1",'Spätschicht(18-24) 25%'!D162,IF(E7="Schicht2",'Nachtschicht(00-6) 50%'!D162,IF(E7="Schicht1&amp;2",'Spätschicht(18-24) 25%'!D162+'Spätschicht(18-24) 25%'!D162,"")))</f>
      </c>
      <c r="G7" s="210">
        <f t="shared" si="3"/>
        <v>0</v>
      </c>
      <c r="H7" s="177">
        <f t="shared" si="1"/>
        <v>0</v>
      </c>
      <c r="I7" s="228"/>
      <c r="J7" s="173" t="e">
        <f>IF(#REF!-B7&lt;0,B7-#REF!,"")</f>
        <v>#REF!</v>
      </c>
      <c r="K7" s="172" t="e">
        <f>IF(#REF!-B7&gt;0,#REF!-B7,"")</f>
        <v>#REF!</v>
      </c>
      <c r="L7" s="139">
        <f t="shared" si="4"/>
        <v>0</v>
      </c>
      <c r="M7" s="138">
        <f>IF(E7="Schicht1",'Spätschicht(18-24) 25%'!E162,IF(E7="Schicht2",'Nachtschicht(00-6) 50%'!E162,IF(E7="Schicht1&amp;2",'Spätschicht(18-24) 25%'!E162+'Nachtschicht(00-6) 50%'!E162,"")))</f>
      </c>
    </row>
    <row r="8" spans="1:13" ht="13.5" customHeight="1">
      <c r="A8" s="140">
        <f t="shared" si="2"/>
        <v>42495</v>
      </c>
      <c r="B8" s="141">
        <f t="shared" si="0"/>
        <v>0</v>
      </c>
      <c r="C8" s="146"/>
      <c r="D8" s="146"/>
      <c r="E8" s="143">
        <f>IF(AND('Spätschicht(18-24) 25%'!E163&gt;0,'Nachtschicht(00-6) 50%'!E163&gt;0),"Schicht1&amp;2",IF('Spätschicht(18-24) 25%'!E163&gt;0,"Schicht1",IF('Nachtschicht(00-6) 50%'!E163&gt;0,"Schicht2","")))</f>
      </c>
      <c r="F8" s="207">
        <f>IF(E8="Schicht1",'Spätschicht(18-24) 25%'!D163,IF(E8="Schicht2",'Nachtschicht(00-6) 50%'!D163,IF(E8="Schicht1&amp;2",'Spätschicht(18-24) 25%'!D163+'Spätschicht(18-24) 25%'!D163,"")))</f>
      </c>
      <c r="G8" s="210">
        <f t="shared" si="3"/>
        <v>0</v>
      </c>
      <c r="H8" s="177">
        <f t="shared" si="1"/>
        <v>0</v>
      </c>
      <c r="I8" s="228"/>
      <c r="J8" s="173" t="e">
        <f>IF(#REF!-B8&lt;0,B8-#REF!,"")</f>
        <v>#REF!</v>
      </c>
      <c r="K8" s="172" t="e">
        <f>IF(#REF!-B8&gt;0,#REF!-B8,"")</f>
        <v>#REF!</v>
      </c>
      <c r="L8" s="139">
        <f t="shared" si="4"/>
        <v>0</v>
      </c>
      <c r="M8" s="138">
        <f>IF(E8="Schicht1",'Spätschicht(18-24) 25%'!E163,IF(E8="Schicht2",'Nachtschicht(00-6) 50%'!E163,IF(E8="Schicht1&amp;2",'Spätschicht(18-24) 25%'!E163+'Nachtschicht(00-6) 50%'!E163,"")))</f>
      </c>
    </row>
    <row r="9" spans="1:13" ht="13.5" customHeight="1">
      <c r="A9" s="140">
        <f t="shared" si="2"/>
        <v>42496</v>
      </c>
      <c r="B9" s="141">
        <f t="shared" si="0"/>
        <v>0.3333333333333333</v>
      </c>
      <c r="C9" s="146"/>
      <c r="D9" s="146"/>
      <c r="E9" s="143">
        <f>IF(AND('Spätschicht(18-24) 25%'!E164&gt;0,'Nachtschicht(00-6) 50%'!E164&gt;0),"Schicht1&amp;2",IF('Spätschicht(18-24) 25%'!E164&gt;0,"Schicht1",IF('Nachtschicht(00-6) 50%'!E164&gt;0,"Schicht2","")))</f>
      </c>
      <c r="F9" s="207">
        <f>IF(E9="Schicht1",'Spätschicht(18-24) 25%'!D164,IF(E9="Schicht2",'Nachtschicht(00-6) 50%'!D164,IF(E9="Schicht1&amp;2",'Spätschicht(18-24) 25%'!D164+'Spätschicht(18-24) 25%'!D164,"")))</f>
      </c>
      <c r="G9" s="210">
        <f t="shared" si="3"/>
        <v>0</v>
      </c>
      <c r="H9" s="177">
        <f t="shared" si="1"/>
        <v>0</v>
      </c>
      <c r="I9" s="228"/>
      <c r="J9" s="173" t="e">
        <f>IF(#REF!-B9&lt;0,B9-#REF!,"")</f>
        <v>#REF!</v>
      </c>
      <c r="K9" s="172" t="e">
        <f>IF(#REF!-B9&gt;0,#REF!-B9,"")</f>
        <v>#REF!</v>
      </c>
      <c r="L9" s="139">
        <f t="shared" si="4"/>
        <v>0</v>
      </c>
      <c r="M9" s="138">
        <f>IF(E9="Schicht1",'Spätschicht(18-24) 25%'!E164,IF(E9="Schicht2",'Nachtschicht(00-6) 50%'!E164,IF(E9="Schicht1&amp;2",'Spätschicht(18-24) 25%'!E164+'Nachtschicht(00-6) 50%'!E164,"")))</f>
      </c>
    </row>
    <row r="10" spans="1:13" ht="13.5" customHeight="1">
      <c r="A10" s="140">
        <f t="shared" si="2"/>
        <v>42497</v>
      </c>
      <c r="B10" s="141">
        <f t="shared" si="0"/>
        <v>0.3333333333333333</v>
      </c>
      <c r="C10" s="146"/>
      <c r="D10" s="146"/>
      <c r="E10" s="143">
        <f>IF(AND('Spätschicht(18-24) 25%'!E165&gt;0,'Nachtschicht(00-6) 50%'!E165&gt;0),"Schicht1&amp;2",IF('Spätschicht(18-24) 25%'!E165&gt;0,"Schicht1",IF('Nachtschicht(00-6) 50%'!E165&gt;0,"Schicht2","")))</f>
      </c>
      <c r="F10" s="207">
        <f>IF(E10="Schicht1",'Spätschicht(18-24) 25%'!D165,IF(E10="Schicht2",'Nachtschicht(00-6) 50%'!D165,IF(E10="Schicht1&amp;2",'Spätschicht(18-24) 25%'!D165+'Spätschicht(18-24) 25%'!D165,"")))</f>
      </c>
      <c r="G10" s="210">
        <f t="shared" si="3"/>
        <v>0</v>
      </c>
      <c r="H10" s="177">
        <f t="shared" si="1"/>
        <v>0</v>
      </c>
      <c r="I10" s="228"/>
      <c r="J10" s="173" t="e">
        <f>IF(#REF!-B10&lt;0,B10-#REF!,"")</f>
        <v>#REF!</v>
      </c>
      <c r="K10" s="172" t="e">
        <f>IF(#REF!-B10&gt;0,#REF!-B10,"")</f>
        <v>#REF!</v>
      </c>
      <c r="L10" s="139">
        <f t="shared" si="4"/>
        <v>0</v>
      </c>
      <c r="M10" s="138">
        <f>IF(E10="Schicht1",'Spätschicht(18-24) 25%'!E165,IF(E10="Schicht2",'Nachtschicht(00-6) 50%'!E165,IF(E10="Schicht1&amp;2",'Spätschicht(18-24) 25%'!E165+'Nachtschicht(00-6) 50%'!E165,"")))</f>
      </c>
    </row>
    <row r="11" spans="1:13" ht="13.5" customHeight="1">
      <c r="A11" s="140">
        <f t="shared" si="2"/>
        <v>42498</v>
      </c>
      <c r="B11" s="141">
        <f t="shared" si="0"/>
        <v>0.3333333333333333</v>
      </c>
      <c r="C11" s="146"/>
      <c r="D11" s="146"/>
      <c r="E11" s="143">
        <f>IF(AND('Spätschicht(18-24) 25%'!E166&gt;0,'Nachtschicht(00-6) 50%'!E166&gt;0),"Schicht1&amp;2",IF('Spätschicht(18-24) 25%'!E166&gt;0,"Schicht1",IF('Nachtschicht(00-6) 50%'!E166&gt;0,"Schicht2","")))</f>
      </c>
      <c r="F11" s="207">
        <f>IF(E11="Schicht1",'Spätschicht(18-24) 25%'!D166,IF(E11="Schicht2",'Nachtschicht(00-6) 50%'!D166,IF(E11="Schicht1&amp;2",'Spätschicht(18-24) 25%'!D166+'Spätschicht(18-24) 25%'!D166,"")))</f>
      </c>
      <c r="G11" s="210">
        <f t="shared" si="3"/>
        <v>0</v>
      </c>
      <c r="H11" s="177">
        <f t="shared" si="1"/>
        <v>0</v>
      </c>
      <c r="I11" s="228"/>
      <c r="J11" s="173" t="e">
        <f>IF(#REF!-B11&lt;0,B11-#REF!,"")</f>
        <v>#REF!</v>
      </c>
      <c r="K11" s="172" t="e">
        <f>IF(#REF!-B11&gt;0,#REF!-B11,"")</f>
        <v>#REF!</v>
      </c>
      <c r="L11" s="139">
        <f t="shared" si="4"/>
        <v>0</v>
      </c>
      <c r="M11" s="138">
        <f>IF(E11="Schicht1",'Spätschicht(18-24) 25%'!E166,IF(E11="Schicht2",'Nachtschicht(00-6) 50%'!E166,IF(E11="Schicht1&amp;2",'Spätschicht(18-24) 25%'!E166+'Nachtschicht(00-6) 50%'!E166,"")))</f>
      </c>
    </row>
    <row r="12" spans="1:13" ht="13.5" customHeight="1">
      <c r="A12" s="140">
        <f t="shared" si="2"/>
        <v>42499</v>
      </c>
      <c r="B12" s="141">
        <f t="shared" si="0"/>
        <v>0.3333333333333333</v>
      </c>
      <c r="C12" s="146"/>
      <c r="D12" s="146"/>
      <c r="E12" s="143">
        <f>IF(AND('Spätschicht(18-24) 25%'!E167&gt;0,'Nachtschicht(00-6) 50%'!E167&gt;0),"Schicht1&amp;2",IF('Spätschicht(18-24) 25%'!E167&gt;0,"Schicht1",IF('Nachtschicht(00-6) 50%'!E167&gt;0,"Schicht2","")))</f>
      </c>
      <c r="F12" s="207">
        <f>IF(E12="Schicht1",'Spätschicht(18-24) 25%'!D167,IF(E12="Schicht2",'Nachtschicht(00-6) 50%'!D167,IF(E12="Schicht1&amp;2",'Spätschicht(18-24) 25%'!D167+'Spätschicht(18-24) 25%'!D167,"")))</f>
      </c>
      <c r="G12" s="210">
        <f t="shared" si="3"/>
        <v>0</v>
      </c>
      <c r="H12" s="177">
        <f t="shared" si="1"/>
        <v>0</v>
      </c>
      <c r="I12" s="228"/>
      <c r="J12" s="173" t="e">
        <f>IF(#REF!-B12&lt;0,B12-#REF!,"")</f>
        <v>#REF!</v>
      </c>
      <c r="K12" s="172" t="e">
        <f>IF(#REF!-B12&gt;0,#REF!-B12,"")</f>
        <v>#REF!</v>
      </c>
      <c r="L12" s="139">
        <f t="shared" si="4"/>
        <v>0</v>
      </c>
      <c r="M12" s="138">
        <f>IF(E12="Schicht1",'Spätschicht(18-24) 25%'!E167,IF(E12="Schicht2",'Nachtschicht(00-6) 50%'!E167,IF(E12="Schicht1&amp;2",'Spätschicht(18-24) 25%'!E167+'Nachtschicht(00-6) 50%'!E167,"")))</f>
      </c>
    </row>
    <row r="13" spans="1:13" ht="13.5" customHeight="1">
      <c r="A13" s="140">
        <f t="shared" si="2"/>
        <v>42500</v>
      </c>
      <c r="B13" s="141">
        <f t="shared" si="0"/>
        <v>0.3333333333333333</v>
      </c>
      <c r="C13" s="146"/>
      <c r="D13" s="146"/>
      <c r="E13" s="143">
        <f>IF(AND('Spätschicht(18-24) 25%'!E168&gt;0,'Nachtschicht(00-6) 50%'!E168&gt;0),"Schicht1&amp;2",IF('Spätschicht(18-24) 25%'!E168&gt;0,"Schicht1",IF('Nachtschicht(00-6) 50%'!E168&gt;0,"Schicht2","")))</f>
      </c>
      <c r="F13" s="207">
        <f>IF(E13="Schicht1",'Spätschicht(18-24) 25%'!D168,IF(E13="Schicht2",'Nachtschicht(00-6) 50%'!D168,IF(E13="Schicht1&amp;2",'Spätschicht(18-24) 25%'!D168+'Spätschicht(18-24) 25%'!D168,"")))</f>
      </c>
      <c r="G13" s="210">
        <f t="shared" si="3"/>
        <v>0</v>
      </c>
      <c r="H13" s="177">
        <f t="shared" si="1"/>
        <v>0</v>
      </c>
      <c r="I13" s="228"/>
      <c r="J13" s="173" t="e">
        <f>IF(#REF!-B13&lt;0,B13-#REF!,"")</f>
        <v>#REF!</v>
      </c>
      <c r="K13" s="172" t="e">
        <f>IF(#REF!-B13&gt;0,#REF!-B13,"")</f>
        <v>#REF!</v>
      </c>
      <c r="L13" s="139">
        <f t="shared" si="4"/>
        <v>0</v>
      </c>
      <c r="M13" s="138">
        <f>IF(E13="Schicht1",'Spätschicht(18-24) 25%'!E168,IF(E13="Schicht2",'Nachtschicht(00-6) 50%'!E168,IF(E13="Schicht1&amp;2",'Spätschicht(18-24) 25%'!E168+'Nachtschicht(00-6) 50%'!E168,"")))</f>
      </c>
    </row>
    <row r="14" spans="1:13" ht="13.5" customHeight="1">
      <c r="A14" s="140">
        <f t="shared" si="2"/>
        <v>42501</v>
      </c>
      <c r="B14" s="141">
        <f t="shared" si="0"/>
        <v>0.3333333333333333</v>
      </c>
      <c r="C14" s="146"/>
      <c r="D14" s="146"/>
      <c r="E14" s="143">
        <f>IF(AND('Spätschicht(18-24) 25%'!E169&gt;0,'Nachtschicht(00-6) 50%'!E169&gt;0),"Schicht1&amp;2",IF('Spätschicht(18-24) 25%'!E169&gt;0,"Schicht1",IF('Nachtschicht(00-6) 50%'!E169&gt;0,"Schicht2","")))</f>
      </c>
      <c r="F14" s="207">
        <f>IF(E14="Schicht1",'Spätschicht(18-24) 25%'!D169,IF(E14="Schicht2",'Nachtschicht(00-6) 50%'!D169,IF(E14="Schicht1&amp;2",'Spätschicht(18-24) 25%'!D169+'Spätschicht(18-24) 25%'!D169,"")))</f>
      </c>
      <c r="G14" s="210">
        <f t="shared" si="3"/>
        <v>0</v>
      </c>
      <c r="H14" s="177">
        <f t="shared" si="1"/>
        <v>0</v>
      </c>
      <c r="I14" s="228"/>
      <c r="J14" s="173" t="e">
        <f>IF(#REF!-B14&lt;0,B14-#REF!,"")</f>
        <v>#REF!</v>
      </c>
      <c r="K14" s="172" t="e">
        <f>IF(#REF!-B14&gt;0,#REF!-B14,"")</f>
        <v>#REF!</v>
      </c>
      <c r="L14" s="139">
        <f t="shared" si="4"/>
        <v>0</v>
      </c>
      <c r="M14" s="138">
        <f>IF(E14="Schicht1",'Spätschicht(18-24) 25%'!E169,IF(E14="Schicht2",'Nachtschicht(00-6) 50%'!E169,IF(E14="Schicht1&amp;2",'Spätschicht(18-24) 25%'!E169+'Nachtschicht(00-6) 50%'!E169,"")))</f>
      </c>
    </row>
    <row r="15" spans="1:13" ht="13.5" customHeight="1">
      <c r="A15" s="140">
        <f t="shared" si="2"/>
        <v>42502</v>
      </c>
      <c r="B15" s="141">
        <f t="shared" si="0"/>
        <v>0.3333333333333333</v>
      </c>
      <c r="C15" s="146"/>
      <c r="D15" s="146"/>
      <c r="E15" s="143">
        <f>IF(AND('Spätschicht(18-24) 25%'!E170&gt;0,'Nachtschicht(00-6) 50%'!E170&gt;0),"Schicht1&amp;2",IF('Spätschicht(18-24) 25%'!E170&gt;0,"Schicht1",IF('Nachtschicht(00-6) 50%'!E170&gt;0,"Schicht2","")))</f>
      </c>
      <c r="F15" s="207">
        <f>IF(E15="Schicht1",'Spätschicht(18-24) 25%'!D170,IF(E15="Schicht2",'Nachtschicht(00-6) 50%'!D170,IF(E15="Schicht1&amp;2",'Spätschicht(18-24) 25%'!D170+'Spätschicht(18-24) 25%'!D170,"")))</f>
      </c>
      <c r="G15" s="210">
        <f t="shared" si="3"/>
        <v>0</v>
      </c>
      <c r="H15" s="177">
        <f t="shared" si="1"/>
        <v>0</v>
      </c>
      <c r="I15" s="228"/>
      <c r="J15" s="173" t="e">
        <f>IF(#REF!-B15&lt;0,B15-#REF!,"")</f>
        <v>#REF!</v>
      </c>
      <c r="K15" s="172" t="e">
        <f>IF(#REF!-B15&gt;0,#REF!-B15,"")</f>
        <v>#REF!</v>
      </c>
      <c r="L15" s="139">
        <f t="shared" si="4"/>
        <v>0</v>
      </c>
      <c r="M15" s="138">
        <f>IF(E15="Schicht1",'Spätschicht(18-24) 25%'!E170,IF(E15="Schicht2",'Nachtschicht(00-6) 50%'!E170,IF(E15="Schicht1&amp;2",'Spätschicht(18-24) 25%'!E170+'Nachtschicht(00-6) 50%'!E170,"")))</f>
      </c>
    </row>
    <row r="16" spans="1:13" ht="13.5" customHeight="1">
      <c r="A16" s="140">
        <f t="shared" si="2"/>
        <v>42503</v>
      </c>
      <c r="B16" s="141">
        <f t="shared" si="0"/>
        <v>0.3333333333333333</v>
      </c>
      <c r="C16" s="146"/>
      <c r="D16" s="146"/>
      <c r="E16" s="143">
        <f>IF(AND('Spätschicht(18-24) 25%'!E171&gt;0,'Nachtschicht(00-6) 50%'!E171&gt;0),"Schicht1&amp;2",IF('Spätschicht(18-24) 25%'!E171&gt;0,"Schicht1",IF('Nachtschicht(00-6) 50%'!E171&gt;0,"Schicht2","")))</f>
      </c>
      <c r="F16" s="207">
        <f>IF(E16="Schicht1",'Spätschicht(18-24) 25%'!D171,IF(E16="Schicht2",'Nachtschicht(00-6) 50%'!D171,IF(E16="Schicht1&amp;2",'Spätschicht(18-24) 25%'!D171+'Spätschicht(18-24) 25%'!D171,"")))</f>
      </c>
      <c r="G16" s="210">
        <f t="shared" si="3"/>
        <v>0</v>
      </c>
      <c r="H16" s="177">
        <f t="shared" si="1"/>
        <v>0</v>
      </c>
      <c r="I16" s="228"/>
      <c r="J16" s="173" t="e">
        <f>IF(#REF!-B16&lt;0,B16-#REF!,"")</f>
        <v>#REF!</v>
      </c>
      <c r="K16" s="172" t="e">
        <f>IF(#REF!-B16&gt;0,#REF!-B16,"")</f>
        <v>#REF!</v>
      </c>
      <c r="L16" s="139">
        <f t="shared" si="4"/>
        <v>0</v>
      </c>
      <c r="M16" s="138">
        <f>IF(E16="Schicht1",'Spätschicht(18-24) 25%'!E171,IF(E16="Schicht2",'Nachtschicht(00-6) 50%'!E171,IF(E16="Schicht1&amp;2",'Spätschicht(18-24) 25%'!E171+'Nachtschicht(00-6) 50%'!E171,"")))</f>
      </c>
    </row>
    <row r="17" spans="1:13" ht="13.5" customHeight="1">
      <c r="A17" s="140">
        <f t="shared" si="2"/>
        <v>42504</v>
      </c>
      <c r="B17" s="141">
        <f t="shared" si="0"/>
        <v>0.3333333333333333</v>
      </c>
      <c r="C17" s="146"/>
      <c r="D17" s="146"/>
      <c r="E17" s="143">
        <f>IF(AND('Spätschicht(18-24) 25%'!E172&gt;0,'Nachtschicht(00-6) 50%'!E172&gt;0),"Schicht1&amp;2",IF('Spätschicht(18-24) 25%'!E172&gt;0,"Schicht1",IF('Nachtschicht(00-6) 50%'!E172&gt;0,"Schicht2","")))</f>
      </c>
      <c r="F17" s="207">
        <f>IF(E17="Schicht1",'Spätschicht(18-24) 25%'!D172,IF(E17="Schicht2",'Nachtschicht(00-6) 50%'!D172,IF(E17="Schicht1&amp;2",'Spätschicht(18-24) 25%'!D172+'Spätschicht(18-24) 25%'!D172,"")))</f>
      </c>
      <c r="G17" s="210">
        <f t="shared" si="3"/>
        <v>0</v>
      </c>
      <c r="H17" s="177">
        <f t="shared" si="1"/>
        <v>0</v>
      </c>
      <c r="I17" s="228"/>
      <c r="J17" s="173" t="e">
        <f>IF(#REF!-B17&lt;0,B17-#REF!,"")</f>
        <v>#REF!</v>
      </c>
      <c r="K17" s="172" t="e">
        <f>IF(#REF!-B17&gt;0,#REF!-B17,"")</f>
        <v>#REF!</v>
      </c>
      <c r="L17" s="139">
        <f t="shared" si="4"/>
        <v>0</v>
      </c>
      <c r="M17" s="138">
        <f>IF(E17="Schicht1",'Spätschicht(18-24) 25%'!E172,IF(E17="Schicht2",'Nachtschicht(00-6) 50%'!E172,IF(E17="Schicht1&amp;2",'Spätschicht(18-24) 25%'!E172+'Nachtschicht(00-6) 50%'!E172,"")))</f>
      </c>
    </row>
    <row r="18" spans="1:13" ht="13.5" customHeight="1">
      <c r="A18" s="140">
        <f t="shared" si="2"/>
        <v>42505</v>
      </c>
      <c r="B18" s="141">
        <f t="shared" si="0"/>
        <v>0</v>
      </c>
      <c r="C18" s="146"/>
      <c r="D18" s="146"/>
      <c r="E18" s="143">
        <f>IF(AND('Spätschicht(18-24) 25%'!E173&gt;0,'Nachtschicht(00-6) 50%'!E173&gt;0),"Schicht1&amp;2",IF('Spätschicht(18-24) 25%'!E173&gt;0,"Schicht1",IF('Nachtschicht(00-6) 50%'!E173&gt;0,"Schicht2","")))</f>
      </c>
      <c r="F18" s="207">
        <f>IF(E18="Schicht1",'Spätschicht(18-24) 25%'!D173,IF(E18="Schicht2",'Nachtschicht(00-6) 50%'!D173,IF(E18="Schicht1&amp;2",'Spätschicht(18-24) 25%'!D173+'Spätschicht(18-24) 25%'!D173,"")))</f>
      </c>
      <c r="G18" s="210">
        <f t="shared" si="3"/>
        <v>0</v>
      </c>
      <c r="H18" s="177">
        <f t="shared" si="1"/>
        <v>0</v>
      </c>
      <c r="I18" s="228"/>
      <c r="J18" s="173" t="e">
        <f>IF(#REF!-B18&lt;0,B18-#REF!,"")</f>
        <v>#REF!</v>
      </c>
      <c r="K18" s="172" t="e">
        <f>IF(#REF!-B18&gt;0,#REF!-B18,"")</f>
        <v>#REF!</v>
      </c>
      <c r="L18" s="139">
        <f t="shared" si="4"/>
        <v>0</v>
      </c>
      <c r="M18" s="138">
        <f>IF(E18="Schicht1",'Spätschicht(18-24) 25%'!E173,IF(E18="Schicht2",'Nachtschicht(00-6) 50%'!E173,IF(E18="Schicht1&amp;2",'Spätschicht(18-24) 25%'!E173+'Nachtschicht(00-6) 50%'!E173,"")))</f>
      </c>
    </row>
    <row r="19" spans="1:13" ht="13.5" customHeight="1">
      <c r="A19" s="140">
        <f t="shared" si="2"/>
        <v>42506</v>
      </c>
      <c r="B19" s="141">
        <f t="shared" si="0"/>
        <v>0</v>
      </c>
      <c r="C19" s="146"/>
      <c r="D19" s="146"/>
      <c r="E19" s="143">
        <f>IF(AND('Spätschicht(18-24) 25%'!E174&gt;0,'Nachtschicht(00-6) 50%'!E174&gt;0),"Schicht1&amp;2",IF('Spätschicht(18-24) 25%'!E174&gt;0,"Schicht1",IF('Nachtschicht(00-6) 50%'!E174&gt;0,"Schicht2","")))</f>
      </c>
      <c r="F19" s="207">
        <f>IF(E19="Schicht1",'Spätschicht(18-24) 25%'!D174,IF(E19="Schicht2",'Nachtschicht(00-6) 50%'!D174,IF(E19="Schicht1&amp;2",'Spätschicht(18-24) 25%'!D174+'Spätschicht(18-24) 25%'!D174,"")))</f>
      </c>
      <c r="G19" s="210">
        <f t="shared" si="3"/>
        <v>0</v>
      </c>
      <c r="H19" s="177">
        <f t="shared" si="1"/>
        <v>0</v>
      </c>
      <c r="I19" s="228"/>
      <c r="J19" s="173" t="e">
        <f>IF(#REF!-B19&lt;0,B19-#REF!,"")</f>
        <v>#REF!</v>
      </c>
      <c r="K19" s="172" t="e">
        <f>IF(#REF!-B19&gt;0,#REF!-B19,"")</f>
        <v>#REF!</v>
      </c>
      <c r="L19" s="139">
        <f t="shared" si="4"/>
        <v>0</v>
      </c>
      <c r="M19" s="138">
        <f>IF(E19="Schicht1",'Spätschicht(18-24) 25%'!E174,IF(E19="Schicht2",'Nachtschicht(00-6) 50%'!E174,IF(E19="Schicht1&amp;2",'Spätschicht(18-24) 25%'!E174+'Nachtschicht(00-6) 50%'!E174,"")))</f>
      </c>
    </row>
    <row r="20" spans="1:13" ht="13.5" customHeight="1">
      <c r="A20" s="140">
        <f t="shared" si="2"/>
        <v>42507</v>
      </c>
      <c r="B20" s="141">
        <f t="shared" si="0"/>
        <v>0.3333333333333333</v>
      </c>
      <c r="C20" s="146"/>
      <c r="D20" s="146"/>
      <c r="E20" s="143">
        <f>IF(AND('Spätschicht(18-24) 25%'!E175&gt;0,'Nachtschicht(00-6) 50%'!E175&gt;0),"Schicht1&amp;2",IF('Spätschicht(18-24) 25%'!E175&gt;0,"Schicht1",IF('Nachtschicht(00-6) 50%'!E175&gt;0,"Schicht2","")))</f>
      </c>
      <c r="F20" s="207">
        <f>IF(E20="Schicht1",'Spätschicht(18-24) 25%'!D175,IF(E20="Schicht2",'Nachtschicht(00-6) 50%'!D175,IF(E20="Schicht1&amp;2",'Spätschicht(18-24) 25%'!D175+'Spätschicht(18-24) 25%'!D175,"")))</f>
      </c>
      <c r="G20" s="210">
        <f t="shared" si="3"/>
        <v>0</v>
      </c>
      <c r="H20" s="177">
        <f t="shared" si="1"/>
        <v>0</v>
      </c>
      <c r="I20" s="228"/>
      <c r="J20" s="173" t="e">
        <f>IF(#REF!-B20&lt;0,B20-#REF!,"")</f>
        <v>#REF!</v>
      </c>
      <c r="K20" s="172" t="e">
        <f>IF(#REF!-B20&gt;0,#REF!-B20,"")</f>
        <v>#REF!</v>
      </c>
      <c r="L20" s="139">
        <f t="shared" si="4"/>
        <v>0</v>
      </c>
      <c r="M20" s="138">
        <f>IF(E20="Schicht1",'Spätschicht(18-24) 25%'!E175,IF(E20="Schicht2",'Nachtschicht(00-6) 50%'!E175,IF(E20="Schicht1&amp;2",'Spätschicht(18-24) 25%'!E175+'Nachtschicht(00-6) 50%'!E175,"")))</f>
      </c>
    </row>
    <row r="21" spans="1:13" ht="13.5" customHeight="1">
      <c r="A21" s="140">
        <f t="shared" si="2"/>
        <v>42508</v>
      </c>
      <c r="B21" s="141">
        <f t="shared" si="0"/>
        <v>0.3333333333333333</v>
      </c>
      <c r="C21" s="146"/>
      <c r="D21" s="146"/>
      <c r="E21" s="143">
        <f>IF(AND('Spätschicht(18-24) 25%'!E176&gt;0,'Nachtschicht(00-6) 50%'!E176&gt;0),"Schicht1&amp;2",IF('Spätschicht(18-24) 25%'!E176&gt;0,"Schicht1",IF('Nachtschicht(00-6) 50%'!E176&gt;0,"Schicht2","")))</f>
      </c>
      <c r="F21" s="207">
        <f>IF(E21="Schicht1",'Spätschicht(18-24) 25%'!D176,IF(E21="Schicht2",'Nachtschicht(00-6) 50%'!D176,IF(E21="Schicht1&amp;2",'Spätschicht(18-24) 25%'!D176+'Spätschicht(18-24) 25%'!D176,"")))</f>
      </c>
      <c r="G21" s="210">
        <f t="shared" si="3"/>
        <v>0</v>
      </c>
      <c r="H21" s="177">
        <f t="shared" si="1"/>
        <v>0</v>
      </c>
      <c r="I21" s="228"/>
      <c r="J21" s="173" t="e">
        <f>IF(#REF!-B21&lt;0,B21-#REF!,"")</f>
        <v>#REF!</v>
      </c>
      <c r="K21" s="172" t="e">
        <f>IF(#REF!-B21&gt;0,#REF!-B21,"")</f>
        <v>#REF!</v>
      </c>
      <c r="L21" s="139">
        <f t="shared" si="4"/>
        <v>0</v>
      </c>
      <c r="M21" s="138">
        <f>IF(E21="Schicht1",'Spätschicht(18-24) 25%'!E176,IF(E21="Schicht2",'Nachtschicht(00-6) 50%'!E176,IF(E21="Schicht1&amp;2",'Spätschicht(18-24) 25%'!E176+'Nachtschicht(00-6) 50%'!E176,"")))</f>
      </c>
    </row>
    <row r="22" spans="1:13" ht="13.5" customHeight="1">
      <c r="A22" s="140">
        <f t="shared" si="2"/>
        <v>42509</v>
      </c>
      <c r="B22" s="141">
        <f t="shared" si="0"/>
        <v>0.3333333333333333</v>
      </c>
      <c r="C22" s="146"/>
      <c r="D22" s="146"/>
      <c r="E22" s="143">
        <f>IF(AND('Spätschicht(18-24) 25%'!E177&gt;0,'Nachtschicht(00-6) 50%'!E177&gt;0),"Schicht1&amp;2",IF('Spätschicht(18-24) 25%'!E177&gt;0,"Schicht1",IF('Nachtschicht(00-6) 50%'!E177&gt;0,"Schicht2","")))</f>
      </c>
      <c r="F22" s="207">
        <f>IF(E22="Schicht1",'Spätschicht(18-24) 25%'!D177,IF(E22="Schicht2",'Nachtschicht(00-6) 50%'!D177,IF(E22="Schicht1&amp;2",'Spätschicht(18-24) 25%'!D177+'Spätschicht(18-24) 25%'!D177,"")))</f>
      </c>
      <c r="G22" s="210">
        <f t="shared" si="3"/>
        <v>0</v>
      </c>
      <c r="H22" s="177">
        <f t="shared" si="1"/>
        <v>0</v>
      </c>
      <c r="I22" s="228"/>
      <c r="J22" s="173" t="e">
        <f>IF(#REF!-B22&lt;0,B22-#REF!,"")</f>
        <v>#REF!</v>
      </c>
      <c r="K22" s="172" t="e">
        <f>IF(#REF!-B22&gt;0,#REF!-B22,"")</f>
        <v>#REF!</v>
      </c>
      <c r="L22" s="139">
        <f t="shared" si="4"/>
        <v>0</v>
      </c>
      <c r="M22" s="138">
        <f>IF(E22="Schicht1",'Spätschicht(18-24) 25%'!E177,IF(E22="Schicht2",'Nachtschicht(00-6) 50%'!E177,IF(E22="Schicht1&amp;2",'Spätschicht(18-24) 25%'!E177+'Nachtschicht(00-6) 50%'!E177,"")))</f>
      </c>
    </row>
    <row r="23" spans="1:13" ht="13.5" customHeight="1">
      <c r="A23" s="140">
        <f t="shared" si="2"/>
        <v>42510</v>
      </c>
      <c r="B23" s="141">
        <f t="shared" si="0"/>
        <v>0.3333333333333333</v>
      </c>
      <c r="C23" s="146"/>
      <c r="D23" s="146"/>
      <c r="E23" s="143">
        <f>IF(AND('Spätschicht(18-24) 25%'!E178&gt;0,'Nachtschicht(00-6) 50%'!E178&gt;0),"Schicht1&amp;2",IF('Spätschicht(18-24) 25%'!E178&gt;0,"Schicht1",IF('Nachtschicht(00-6) 50%'!E178&gt;0,"Schicht2","")))</f>
      </c>
      <c r="F23" s="207">
        <f>IF(E23="Schicht1",'Spätschicht(18-24) 25%'!D178,IF(E23="Schicht2",'Nachtschicht(00-6) 50%'!D178,IF(E23="Schicht1&amp;2",'Spätschicht(18-24) 25%'!D178+'Spätschicht(18-24) 25%'!D178,"")))</f>
      </c>
      <c r="G23" s="210">
        <f t="shared" si="3"/>
        <v>0</v>
      </c>
      <c r="H23" s="177">
        <f t="shared" si="1"/>
        <v>0</v>
      </c>
      <c r="I23" s="228"/>
      <c r="J23" s="173" t="e">
        <f>IF(#REF!-B23&lt;0,B23-#REF!,"")</f>
        <v>#REF!</v>
      </c>
      <c r="K23" s="172" t="e">
        <f>IF(#REF!-B23&gt;0,#REF!-B23,"")</f>
        <v>#REF!</v>
      </c>
      <c r="L23" s="139">
        <f t="shared" si="4"/>
        <v>0</v>
      </c>
      <c r="M23" s="138">
        <f>IF(E23="Schicht1",'Spätschicht(18-24) 25%'!E178,IF(E23="Schicht2",'Nachtschicht(00-6) 50%'!E178,IF(E23="Schicht1&amp;2",'Spätschicht(18-24) 25%'!E178+'Nachtschicht(00-6) 50%'!E178,"")))</f>
      </c>
    </row>
    <row r="24" spans="1:13" ht="13.5" customHeight="1">
      <c r="A24" s="140">
        <f t="shared" si="2"/>
        <v>42511</v>
      </c>
      <c r="B24" s="141">
        <f t="shared" si="0"/>
        <v>0.3333333333333333</v>
      </c>
      <c r="C24" s="146"/>
      <c r="D24" s="146"/>
      <c r="E24" s="143">
        <f>IF(AND('Spätschicht(18-24) 25%'!E179&gt;0,'Nachtschicht(00-6) 50%'!E179&gt;0),"Schicht1&amp;2",IF('Spätschicht(18-24) 25%'!E179&gt;0,"Schicht1",IF('Nachtschicht(00-6) 50%'!E179&gt;0,"Schicht2","")))</f>
      </c>
      <c r="F24" s="207">
        <f>IF(E24="Schicht1",'Spätschicht(18-24) 25%'!D179,IF(E24="Schicht2",'Nachtschicht(00-6) 50%'!D179,IF(E24="Schicht1&amp;2",'Spätschicht(18-24) 25%'!D179+'Spätschicht(18-24) 25%'!D179,"")))</f>
      </c>
      <c r="G24" s="210">
        <f t="shared" si="3"/>
        <v>0</v>
      </c>
      <c r="H24" s="177">
        <f t="shared" si="1"/>
        <v>0</v>
      </c>
      <c r="I24" s="228"/>
      <c r="J24" s="173" t="e">
        <f>IF(#REF!-B24&lt;0,B24-#REF!,"")</f>
        <v>#REF!</v>
      </c>
      <c r="K24" s="172" t="e">
        <f>IF(#REF!-B24&gt;0,#REF!-B24,"")</f>
        <v>#REF!</v>
      </c>
      <c r="L24" s="139">
        <f t="shared" si="4"/>
        <v>0</v>
      </c>
      <c r="M24" s="138">
        <f>IF(E24="Schicht1",'Spätschicht(18-24) 25%'!E179,IF(E24="Schicht2",'Nachtschicht(00-6) 50%'!E179,IF(E24="Schicht1&amp;2",'Spätschicht(18-24) 25%'!E179+'Nachtschicht(00-6) 50%'!E179,"")))</f>
      </c>
    </row>
    <row r="25" spans="1:13" ht="13.5" customHeight="1">
      <c r="A25" s="140">
        <f t="shared" si="2"/>
        <v>42512</v>
      </c>
      <c r="B25" s="141">
        <f t="shared" si="0"/>
        <v>0.3333333333333333</v>
      </c>
      <c r="C25" s="146"/>
      <c r="D25" s="146"/>
      <c r="E25" s="143">
        <f>IF(AND('Spätschicht(18-24) 25%'!E180&gt;0,'Nachtschicht(00-6) 50%'!E180&gt;0),"Schicht1&amp;2",IF('Spätschicht(18-24) 25%'!E180&gt;0,"Schicht1",IF('Nachtschicht(00-6) 50%'!E180&gt;0,"Schicht2","")))</f>
      </c>
      <c r="F25" s="207">
        <f>IF(E25="Schicht1",'Spätschicht(18-24) 25%'!D180,IF(E25="Schicht2",'Nachtschicht(00-6) 50%'!D180,IF(E25="Schicht1&amp;2",'Spätschicht(18-24) 25%'!D180+'Spätschicht(18-24) 25%'!D180,"")))</f>
      </c>
      <c r="G25" s="210">
        <f t="shared" si="3"/>
        <v>0</v>
      </c>
      <c r="H25" s="177">
        <f t="shared" si="1"/>
        <v>0</v>
      </c>
      <c r="I25" s="228"/>
      <c r="J25" s="173" t="e">
        <f>IF(#REF!-B25&lt;0,B25-#REF!,"")</f>
        <v>#REF!</v>
      </c>
      <c r="K25" s="172" t="e">
        <f>IF(#REF!-B25&gt;0,#REF!-B25,"")</f>
        <v>#REF!</v>
      </c>
      <c r="L25" s="139">
        <f t="shared" si="4"/>
        <v>0</v>
      </c>
      <c r="M25" s="138">
        <f>IF(E25="Schicht1",'Spätschicht(18-24) 25%'!E180,IF(E25="Schicht2",'Nachtschicht(00-6) 50%'!E180,IF(E25="Schicht1&amp;2",'Spätschicht(18-24) 25%'!E180+'Nachtschicht(00-6) 50%'!E180,"")))</f>
      </c>
    </row>
    <row r="26" spans="1:13" ht="13.5" customHeight="1">
      <c r="A26" s="140">
        <f t="shared" si="2"/>
        <v>42513</v>
      </c>
      <c r="B26" s="141">
        <f t="shared" si="0"/>
        <v>0.3333333333333333</v>
      </c>
      <c r="C26" s="146"/>
      <c r="D26" s="146"/>
      <c r="E26" s="143">
        <f>IF(AND('Spätschicht(18-24) 25%'!E181&gt;0,'Nachtschicht(00-6) 50%'!E181&gt;0),"Schicht1&amp;2",IF('Spätschicht(18-24) 25%'!E181&gt;0,"Schicht1",IF('Nachtschicht(00-6) 50%'!E181&gt;0,"Schicht2","")))</f>
      </c>
      <c r="F26" s="207">
        <f>IF(E26="Schicht1",'Spätschicht(18-24) 25%'!D181,IF(E26="Schicht2",'Nachtschicht(00-6) 50%'!D181,IF(E26="Schicht1&amp;2",'Spätschicht(18-24) 25%'!D181+'Spätschicht(18-24) 25%'!D181,"")))</f>
      </c>
      <c r="G26" s="210">
        <f t="shared" si="3"/>
        <v>0</v>
      </c>
      <c r="H26" s="177">
        <f t="shared" si="1"/>
        <v>0</v>
      </c>
      <c r="I26" s="228"/>
      <c r="J26" s="173" t="e">
        <f>IF(#REF!-B26&lt;0,B26-#REF!,"")</f>
        <v>#REF!</v>
      </c>
      <c r="K26" s="172" t="e">
        <f>IF(#REF!-B26&gt;0,#REF!-B26,"")</f>
        <v>#REF!</v>
      </c>
      <c r="L26" s="139">
        <f t="shared" si="4"/>
        <v>0</v>
      </c>
      <c r="M26" s="138">
        <f>IF(E26="Schicht1",'Spätschicht(18-24) 25%'!E181,IF(E26="Schicht2",'Nachtschicht(00-6) 50%'!E181,IF(E26="Schicht1&amp;2",'Spätschicht(18-24) 25%'!E181+'Nachtschicht(00-6) 50%'!E181,"")))</f>
      </c>
    </row>
    <row r="27" spans="1:13" ht="13.5" customHeight="1">
      <c r="A27" s="140">
        <f t="shared" si="2"/>
        <v>42514</v>
      </c>
      <c r="B27" s="141">
        <f t="shared" si="0"/>
        <v>0.3333333333333333</v>
      </c>
      <c r="C27" s="146"/>
      <c r="D27" s="146"/>
      <c r="E27" s="143">
        <f>IF(AND('Spätschicht(18-24) 25%'!E182&gt;0,'Nachtschicht(00-6) 50%'!E182&gt;0),"Schicht1&amp;2",IF('Spätschicht(18-24) 25%'!E182&gt;0,"Schicht1",IF('Nachtschicht(00-6) 50%'!E182&gt;0,"Schicht2","")))</f>
      </c>
      <c r="F27" s="207">
        <f>IF(E27="Schicht1",'Spätschicht(18-24) 25%'!D182,IF(E27="Schicht2",'Nachtschicht(00-6) 50%'!D182,IF(E27="Schicht1&amp;2",'Spätschicht(18-24) 25%'!D182+'Spätschicht(18-24) 25%'!D182,"")))</f>
      </c>
      <c r="G27" s="210">
        <f t="shared" si="3"/>
        <v>0</v>
      </c>
      <c r="H27" s="177">
        <f t="shared" si="1"/>
        <v>0</v>
      </c>
      <c r="I27" s="228"/>
      <c r="J27" s="173" t="e">
        <f>IF(#REF!-B27&lt;0,B27-#REF!,"")</f>
        <v>#REF!</v>
      </c>
      <c r="K27" s="172" t="e">
        <f>IF(#REF!-B27&gt;0,#REF!-B27,"")</f>
        <v>#REF!</v>
      </c>
      <c r="L27" s="139">
        <f t="shared" si="4"/>
        <v>0</v>
      </c>
      <c r="M27" s="138">
        <f>IF(E27="Schicht1",'Spätschicht(18-24) 25%'!E182,IF(E27="Schicht2",'Nachtschicht(00-6) 50%'!E182,IF(E27="Schicht1&amp;2",'Spätschicht(18-24) 25%'!E182+'Nachtschicht(00-6) 50%'!E182,"")))</f>
      </c>
    </row>
    <row r="28" spans="1:13" ht="13.5" customHeight="1">
      <c r="A28" s="140">
        <f t="shared" si="2"/>
        <v>42515</v>
      </c>
      <c r="B28" s="141">
        <f t="shared" si="0"/>
        <v>0.3333333333333333</v>
      </c>
      <c r="C28" s="146"/>
      <c r="D28" s="146"/>
      <c r="E28" s="143">
        <f>IF(AND('Spätschicht(18-24) 25%'!E183&gt;0,'Nachtschicht(00-6) 50%'!E183&gt;0),"Schicht1&amp;2",IF('Spätschicht(18-24) 25%'!E183&gt;0,"Schicht1",IF('Nachtschicht(00-6) 50%'!E183&gt;0,"Schicht2","")))</f>
      </c>
      <c r="F28" s="207">
        <f>IF(E28="Schicht1",'Spätschicht(18-24) 25%'!D183,IF(E28="Schicht2",'Nachtschicht(00-6) 50%'!D183,IF(E28="Schicht1&amp;2",'Spätschicht(18-24) 25%'!D183+'Spätschicht(18-24) 25%'!D183,"")))</f>
      </c>
      <c r="G28" s="210">
        <f t="shared" si="3"/>
        <v>0</v>
      </c>
      <c r="H28" s="177">
        <f t="shared" si="1"/>
        <v>0</v>
      </c>
      <c r="I28" s="228"/>
      <c r="J28" s="173" t="e">
        <f>IF(#REF!-B28&lt;0,B28-#REF!,"")</f>
        <v>#REF!</v>
      </c>
      <c r="K28" s="172" t="e">
        <f>IF(#REF!-B28&gt;0,#REF!-B28,"")</f>
        <v>#REF!</v>
      </c>
      <c r="L28" s="139">
        <f t="shared" si="4"/>
        <v>0</v>
      </c>
      <c r="M28" s="138">
        <f>IF(E28="Schicht1",'Spätschicht(18-24) 25%'!E183,IF(E28="Schicht2",'Nachtschicht(00-6) 50%'!E183,IF(E28="Schicht1&amp;2",'Spätschicht(18-24) 25%'!E183+'Nachtschicht(00-6) 50%'!E183,"")))</f>
      </c>
    </row>
    <row r="29" spans="1:13" ht="13.5" customHeight="1">
      <c r="A29" s="140">
        <f t="shared" si="2"/>
        <v>42516</v>
      </c>
      <c r="B29" s="141">
        <f t="shared" si="0"/>
        <v>0</v>
      </c>
      <c r="C29" s="146"/>
      <c r="D29" s="146"/>
      <c r="E29" s="143">
        <f>IF(AND('Spätschicht(18-24) 25%'!E184&gt;0,'Nachtschicht(00-6) 50%'!E184&gt;0),"Schicht1&amp;2",IF('Spätschicht(18-24) 25%'!E184&gt;0,"Schicht1",IF('Nachtschicht(00-6) 50%'!E184&gt;0,"Schicht2","")))</f>
      </c>
      <c r="F29" s="207">
        <f>IF(E29="Schicht1",'Spätschicht(18-24) 25%'!D184,IF(E29="Schicht2",'Nachtschicht(00-6) 50%'!D184,IF(E29="Schicht1&amp;2",'Spätschicht(18-24) 25%'!D184+'Spätschicht(18-24) 25%'!D184,"")))</f>
      </c>
      <c r="G29" s="210">
        <f t="shared" si="3"/>
        <v>0</v>
      </c>
      <c r="H29" s="177">
        <f t="shared" si="1"/>
        <v>0</v>
      </c>
      <c r="I29" s="228"/>
      <c r="J29" s="173" t="e">
        <f>IF(#REF!-B29&lt;0,B29-#REF!,"")</f>
        <v>#REF!</v>
      </c>
      <c r="K29" s="172" t="e">
        <f>IF(#REF!-B29&gt;0,#REF!-B29,"")</f>
        <v>#REF!</v>
      </c>
      <c r="L29" s="139">
        <f t="shared" si="4"/>
        <v>0</v>
      </c>
      <c r="M29" s="138">
        <f>IF(E29="Schicht1",'Spätschicht(18-24) 25%'!E184,IF(E29="Schicht2",'Nachtschicht(00-6) 50%'!E184,IF(E29="Schicht1&amp;2",'Spätschicht(18-24) 25%'!E184+'Nachtschicht(00-6) 50%'!E184,"")))</f>
      </c>
    </row>
    <row r="30" spans="1:13" ht="13.5" customHeight="1">
      <c r="A30" s="140">
        <f t="shared" si="2"/>
        <v>42517</v>
      </c>
      <c r="B30" s="141">
        <f t="shared" si="0"/>
        <v>0.3333333333333333</v>
      </c>
      <c r="C30" s="146"/>
      <c r="D30" s="146"/>
      <c r="E30" s="143">
        <f>IF(AND('Spätschicht(18-24) 25%'!E185&gt;0,'Nachtschicht(00-6) 50%'!E185&gt;0),"Schicht1&amp;2",IF('Spätschicht(18-24) 25%'!E185&gt;0,"Schicht1",IF('Nachtschicht(00-6) 50%'!E185&gt;0,"Schicht2","")))</f>
      </c>
      <c r="F30" s="207">
        <f>IF(E30="Schicht1",'Spätschicht(18-24) 25%'!D185,IF(E30="Schicht2",'Nachtschicht(00-6) 50%'!D185,IF(E30="Schicht1&amp;2",'Spätschicht(18-24) 25%'!D185+'Spätschicht(18-24) 25%'!D185,"")))</f>
      </c>
      <c r="G30" s="210">
        <f t="shared" si="3"/>
        <v>0</v>
      </c>
      <c r="H30" s="177">
        <f t="shared" si="1"/>
        <v>0</v>
      </c>
      <c r="I30" s="228"/>
      <c r="J30" s="173" t="e">
        <f>IF(#REF!-B30&lt;0,B30-#REF!,"")</f>
        <v>#REF!</v>
      </c>
      <c r="K30" s="172" t="e">
        <f>IF(#REF!-B30&gt;0,#REF!-B30,"")</f>
        <v>#REF!</v>
      </c>
      <c r="L30" s="139">
        <f t="shared" si="4"/>
        <v>0</v>
      </c>
      <c r="M30" s="138">
        <f>IF(E30="Schicht1",'Spätschicht(18-24) 25%'!E185,IF(E30="Schicht2",'Nachtschicht(00-6) 50%'!E185,IF(E30="Schicht1&amp;2",'Spätschicht(18-24) 25%'!E185+'Nachtschicht(00-6) 50%'!E185,"")))</f>
      </c>
    </row>
    <row r="31" spans="1:13" ht="13.5" customHeight="1">
      <c r="A31" s="140">
        <f t="shared" si="2"/>
        <v>42518</v>
      </c>
      <c r="B31" s="141">
        <f t="shared" si="0"/>
        <v>0.3333333333333333</v>
      </c>
      <c r="C31" s="146"/>
      <c r="D31" s="146"/>
      <c r="E31" s="143">
        <f>IF(AND('Spätschicht(18-24) 25%'!E186&gt;0,'Nachtschicht(00-6) 50%'!E186&gt;0),"Schicht1&amp;2",IF('Spätschicht(18-24) 25%'!E186&gt;0,"Schicht1",IF('Nachtschicht(00-6) 50%'!E186&gt;0,"Schicht2","")))</f>
      </c>
      <c r="F31" s="207">
        <f>IF(E31="Schicht1",'Spätschicht(18-24) 25%'!D186,IF(E31="Schicht2",'Nachtschicht(00-6) 50%'!D186,IF(E31="Schicht1&amp;2",'Spätschicht(18-24) 25%'!D186+'Spätschicht(18-24) 25%'!D186,"")))</f>
      </c>
      <c r="G31" s="210">
        <f t="shared" si="3"/>
        <v>0</v>
      </c>
      <c r="H31" s="177">
        <f t="shared" si="1"/>
        <v>0</v>
      </c>
      <c r="I31" s="228"/>
      <c r="J31" s="173" t="e">
        <f>IF(#REF!-B31&lt;0,B31-#REF!,"")</f>
        <v>#REF!</v>
      </c>
      <c r="K31" s="172" t="e">
        <f>IF(#REF!-B31&gt;0,#REF!-B31,"")</f>
        <v>#REF!</v>
      </c>
      <c r="L31" s="139">
        <f t="shared" si="4"/>
        <v>0</v>
      </c>
      <c r="M31" s="138">
        <f>IF(E31="Schicht1",'Spätschicht(18-24) 25%'!E186,IF(E31="Schicht2",'Nachtschicht(00-6) 50%'!E186,IF(E31="Schicht1&amp;2",'Spätschicht(18-24) 25%'!E186+'Nachtschicht(00-6) 50%'!E186,"")))</f>
      </c>
    </row>
    <row r="32" spans="1:13" ht="13.5" customHeight="1">
      <c r="A32" s="140">
        <f t="shared" si="2"/>
        <v>42519</v>
      </c>
      <c r="B32" s="141">
        <f t="shared" si="0"/>
        <v>0.3333333333333333</v>
      </c>
      <c r="C32" s="146"/>
      <c r="D32" s="146"/>
      <c r="E32" s="143">
        <f>IF(AND('Spätschicht(18-24) 25%'!E187&gt;0,'Nachtschicht(00-6) 50%'!E187&gt;0),"Schicht1&amp;2",IF('Spätschicht(18-24) 25%'!E187&gt;0,"Schicht1",IF('Nachtschicht(00-6) 50%'!E187&gt;0,"Schicht2","")))</f>
      </c>
      <c r="F32" s="207">
        <f>IF(E32="Schicht1",'Spätschicht(18-24) 25%'!D187,IF(E32="Schicht2",'Nachtschicht(00-6) 50%'!D187,IF(E32="Schicht1&amp;2",'Spätschicht(18-24) 25%'!D187+'Spätschicht(18-24) 25%'!D187,"")))</f>
      </c>
      <c r="G32" s="210">
        <f t="shared" si="3"/>
        <v>0</v>
      </c>
      <c r="H32" s="177">
        <f t="shared" si="1"/>
        <v>0</v>
      </c>
      <c r="I32" s="228"/>
      <c r="J32" s="173" t="e">
        <f>IF(#REF!-B32&lt;0,B32-#REF!,"")</f>
        <v>#REF!</v>
      </c>
      <c r="K32" s="172" t="e">
        <f>IF(#REF!-B32&gt;0,#REF!-B32,"")</f>
        <v>#REF!</v>
      </c>
      <c r="L32" s="139">
        <f t="shared" si="4"/>
        <v>0</v>
      </c>
      <c r="M32" s="138">
        <f>IF(E32="Schicht1",'Spätschicht(18-24) 25%'!E187,IF(E32="Schicht2",'Nachtschicht(00-6) 50%'!E187,IF(E32="Schicht1&amp;2",'Spätschicht(18-24) 25%'!E187+'Nachtschicht(00-6) 50%'!E187,"")))</f>
      </c>
    </row>
    <row r="33" spans="1:13" ht="13.5" customHeight="1">
      <c r="A33" s="140">
        <f t="shared" si="2"/>
        <v>42520</v>
      </c>
      <c r="B33" s="141">
        <f t="shared" si="0"/>
        <v>0.3333333333333333</v>
      </c>
      <c r="C33" s="146"/>
      <c r="D33" s="146"/>
      <c r="E33" s="143">
        <f>IF(AND('Spätschicht(18-24) 25%'!E188&gt;0,'Nachtschicht(00-6) 50%'!E188&gt;0),"Schicht1&amp;2",IF('Spätschicht(18-24) 25%'!E188&gt;0,"Schicht1",IF('Nachtschicht(00-6) 50%'!E188&gt;0,"Schicht2","")))</f>
      </c>
      <c r="F33" s="207">
        <f>IF(E33="Schicht1",'Spätschicht(18-24) 25%'!D188,IF(E33="Schicht2",'Nachtschicht(00-6) 50%'!D188,IF(E33="Schicht1&amp;2",'Spätschicht(18-24) 25%'!D188+'Spätschicht(18-24) 25%'!D188,"")))</f>
      </c>
      <c r="G33" s="210">
        <f t="shared" si="3"/>
        <v>0</v>
      </c>
      <c r="H33" s="177">
        <f t="shared" si="1"/>
        <v>0</v>
      </c>
      <c r="I33" s="228"/>
      <c r="J33" s="173" t="e">
        <f>IF(#REF!-B33&lt;0,B33-#REF!,"")</f>
        <v>#REF!</v>
      </c>
      <c r="K33" s="172" t="e">
        <f>IF(#REF!-B33&gt;0,#REF!-B33,"")</f>
        <v>#REF!</v>
      </c>
      <c r="L33" s="139">
        <f t="shared" si="4"/>
        <v>0</v>
      </c>
      <c r="M33" s="138">
        <f>IF(E33="Schicht1",'Spätschicht(18-24) 25%'!E188,IF(E33="Schicht2",'Nachtschicht(00-6) 50%'!E188,IF(E33="Schicht1&amp;2",'Spätschicht(18-24) 25%'!E188+'Nachtschicht(00-6) 50%'!E188,"")))</f>
      </c>
    </row>
    <row r="34" spans="1:13" ht="13.5" customHeight="1" thickBot="1">
      <c r="A34" s="140">
        <f t="shared" si="2"/>
        <v>42521</v>
      </c>
      <c r="B34" s="141">
        <f t="shared" si="0"/>
        <v>0.3333333333333333</v>
      </c>
      <c r="C34" s="146"/>
      <c r="D34" s="146"/>
      <c r="E34" s="143">
        <f>IF(AND('Spätschicht(18-24) 25%'!E189&gt;0,'Nachtschicht(00-6) 50%'!E189&gt;0),"Schicht1&amp;2",IF('Spätschicht(18-24) 25%'!E189&gt;0,"Schicht1",IF('Nachtschicht(00-6) 50%'!E189&gt;0,"Schicht2","")))</f>
      </c>
      <c r="F34" s="209">
        <f>IF(E34="Schicht1",'Spätschicht(18-24) 25%'!D189,IF(E34="Schicht2",'Nachtschicht(00-6) 50%'!D189,IF(E34="Schicht1&amp;2",'Spätschicht(18-24) 25%'!D189+'Spätschicht(18-24) 25%'!D189,"")))</f>
      </c>
      <c r="G34" s="213">
        <f t="shared" si="3"/>
        <v>0</v>
      </c>
      <c r="H34" s="177">
        <f t="shared" si="1"/>
        <v>0</v>
      </c>
      <c r="I34" s="228"/>
      <c r="J34" s="173" t="e">
        <f>IF(#REF!-B34&lt;0,B34-#REF!,"")</f>
        <v>#REF!</v>
      </c>
      <c r="K34" s="172" t="e">
        <f>IF(#REF!-B34&gt;0,#REF!-B34,"")</f>
        <v>#REF!</v>
      </c>
      <c r="L34" s="243">
        <f t="shared" si="4"/>
        <v>0</v>
      </c>
      <c r="M34" s="244">
        <f>IF(E34="Schicht1",'Spätschicht(18-24) 25%'!E189,IF(E34="Schicht2",'Nachtschicht(00-6) 50%'!E189,IF(E34="Schicht1&amp;2",'Spätschicht(18-24) 25%'!E189+'Nachtschicht(00-6) 50%'!E189,"")))</f>
      </c>
    </row>
    <row r="35" spans="1:13" s="4" customFormat="1" ht="13.5" customHeight="1" thickBot="1">
      <c r="A35" s="7"/>
      <c r="B35" s="7"/>
      <c r="C35" s="171"/>
      <c r="D35" s="171"/>
      <c r="E35" s="171"/>
      <c r="F35" s="241">
        <f>SUM(F4:F34)</f>
        <v>0</v>
      </c>
      <c r="G35" s="240">
        <f>SUM(G4:G34)</f>
        <v>0</v>
      </c>
      <c r="H35" s="178"/>
      <c r="L35" s="174">
        <f>SUM(L4:L34)</f>
        <v>0</v>
      </c>
      <c r="M35" s="174">
        <f>SUM(M4:M34)</f>
        <v>0</v>
      </c>
    </row>
    <row r="36" spans="1:13" ht="14.25" customHeight="1">
      <c r="A36" s="299" t="s">
        <v>76</v>
      </c>
      <c r="B36" s="300"/>
      <c r="C36" s="300"/>
      <c r="D36" s="300"/>
      <c r="E36" s="301"/>
      <c r="F36" s="318">
        <f>SUM(F35+G35)</f>
        <v>0</v>
      </c>
      <c r="G36" s="319"/>
      <c r="I36" s="349" t="s">
        <v>72</v>
      </c>
      <c r="J36" s="134"/>
      <c r="K36" s="134"/>
      <c r="L36" s="345">
        <f>SUM(L35:M35)</f>
        <v>0</v>
      </c>
      <c r="M36" s="346"/>
    </row>
    <row r="37" spans="1:13" ht="13.5" thickBot="1">
      <c r="A37" s="302"/>
      <c r="B37" s="303"/>
      <c r="C37" s="303"/>
      <c r="D37" s="303"/>
      <c r="E37" s="304"/>
      <c r="F37" s="320"/>
      <c r="G37" s="321"/>
      <c r="H37" s="179"/>
      <c r="I37" s="344"/>
      <c r="J37" s="135"/>
      <c r="K37" s="135"/>
      <c r="L37" s="347"/>
      <c r="M37" s="348"/>
    </row>
    <row r="38" spans="1:9" ht="12.75">
      <c r="A38" s="329" t="s">
        <v>77</v>
      </c>
      <c r="B38" s="330"/>
      <c r="C38" s="330"/>
      <c r="D38" s="330"/>
      <c r="E38" s="331"/>
      <c r="F38" s="322">
        <f>COUNTIF(I4:I34,"U")</f>
        <v>0</v>
      </c>
      <c r="G38" s="323"/>
      <c r="H38" s="179"/>
      <c r="I38" s="12"/>
    </row>
    <row r="39" spans="1:7" ht="13.5" thickBot="1">
      <c r="A39" s="332"/>
      <c r="B39" s="333"/>
      <c r="C39" s="333"/>
      <c r="D39" s="333"/>
      <c r="E39" s="334"/>
      <c r="F39" s="324"/>
      <c r="G39" s="325"/>
    </row>
  </sheetData>
  <sheetProtection/>
  <mergeCells count="8">
    <mergeCell ref="A3:B3"/>
    <mergeCell ref="I36:I37"/>
    <mergeCell ref="L36:M37"/>
    <mergeCell ref="C3:D3"/>
    <mergeCell ref="A36:E37"/>
    <mergeCell ref="A38:E39"/>
    <mergeCell ref="F38:G39"/>
    <mergeCell ref="F36:G37"/>
  </mergeCells>
  <conditionalFormatting sqref="G35">
    <cfRule type="expression" priority="1" dxfId="0" stopIfTrue="1">
      <formula>OR(G35&lt;0,LEFT(G35,1)="-")</formula>
    </cfRule>
  </conditionalFormatting>
  <conditionalFormatting sqref="A4:M34">
    <cfRule type="expression" priority="2" dxfId="2" stopIfTrue="1">
      <formula>ISNUMBER(VLOOKUP($A4,Feiertage,1,0))</formula>
    </cfRule>
    <cfRule type="expression" priority="3" dxfId="1" stopIfTrue="1">
      <formula>WEEKDAY($A4,2)&gt;5</formula>
    </cfRule>
    <cfRule type="expression" priority="4" dxfId="0" stopIfTrue="1">
      <formula>OR(A4&lt;0,LEFT(A4,1)="-")</formula>
    </cfRule>
  </conditionalFormatting>
  <printOptions gridLines="1"/>
  <pageMargins left="0.7874015748031497" right="0.3937007874015748" top="0.7874015748031497" bottom="0.1968503937007874" header="0" footer="0"/>
  <pageSetup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sheetPr codeName="Tabelle06"/>
  <dimension ref="A1:M38"/>
  <sheetViews>
    <sheetView showZeros="0" zoomScalePageLayoutView="0" workbookViewId="0" topLeftCell="A1">
      <pane ySplit="2" topLeftCell="A22" activePane="bottomLeft" state="frozen"/>
      <selection pane="topLeft" activeCell="F40" sqref="F40"/>
      <selection pane="bottomLeft" activeCell="F37" sqref="F37:G38"/>
    </sheetView>
  </sheetViews>
  <sheetFormatPr defaultColWidth="11.421875" defaultRowHeight="12.75"/>
  <cols>
    <col min="1" max="1" width="14.8515625" style="7" customWidth="1"/>
    <col min="2" max="2" width="11.421875" style="7" customWidth="1"/>
    <col min="3" max="4" width="10.57421875" style="133" bestFit="1" customWidth="1"/>
    <col min="5" max="5" width="8.8515625" style="133" bestFit="1" customWidth="1"/>
    <col min="6" max="6" width="11.8515625" style="133" bestFit="1" customWidth="1"/>
    <col min="7" max="7" width="10.7109375" style="133" customWidth="1"/>
    <col min="8" max="8" width="9.7109375" style="175" customWidth="1"/>
    <col min="9" max="9" width="11.8515625" style="11" customWidth="1"/>
    <col min="10" max="11" width="9.8515625" style="15" hidden="1" customWidth="1"/>
    <col min="12" max="12" width="9.8515625" style="137" customWidth="1"/>
    <col min="13" max="13" width="17.00390625" style="137" bestFit="1" customWidth="1"/>
    <col min="14" max="16384" width="11.421875" style="7" customWidth="1"/>
  </cols>
  <sheetData>
    <row r="1" spans="2:13" ht="12.75">
      <c r="B1" s="150"/>
      <c r="C1" s="205" t="s">
        <v>74</v>
      </c>
      <c r="D1" s="205" t="s">
        <v>74</v>
      </c>
      <c r="E1" s="153"/>
      <c r="F1" s="205" t="s">
        <v>75</v>
      </c>
      <c r="G1" s="205" t="s">
        <v>74</v>
      </c>
      <c r="H1" s="180"/>
      <c r="I1" s="154"/>
      <c r="J1" s="152"/>
      <c r="K1" s="152"/>
      <c r="L1" s="155"/>
      <c r="M1" s="155"/>
    </row>
    <row r="2" spans="1:13" s="4" customFormat="1" ht="13.5" thickBot="1">
      <c r="A2" s="3"/>
      <c r="B2" s="151" t="s">
        <v>15</v>
      </c>
      <c r="C2" s="156" t="s">
        <v>1</v>
      </c>
      <c r="D2" s="156" t="s">
        <v>2</v>
      </c>
      <c r="E2" s="156" t="s">
        <v>73</v>
      </c>
      <c r="F2" s="156" t="s">
        <v>17</v>
      </c>
      <c r="G2" s="156" t="s">
        <v>17</v>
      </c>
      <c r="H2" s="181" t="s">
        <v>29</v>
      </c>
      <c r="I2" s="157" t="s">
        <v>38</v>
      </c>
      <c r="J2" s="158"/>
      <c r="K2" s="158"/>
      <c r="L2" s="182" t="s">
        <v>70</v>
      </c>
      <c r="M2" s="167" t="s">
        <v>71</v>
      </c>
    </row>
    <row r="3" spans="1:12" ht="33" customHeight="1">
      <c r="A3" s="292">
        <f>DATE(gewJahr,6,1)</f>
        <v>42522</v>
      </c>
      <c r="B3" s="293"/>
      <c r="C3" s="298"/>
      <c r="D3" s="298"/>
      <c r="E3" s="169"/>
      <c r="F3" s="169"/>
      <c r="G3" s="132"/>
      <c r="H3" s="176"/>
      <c r="I3" s="6"/>
      <c r="J3" s="14" t="s">
        <v>19</v>
      </c>
      <c r="K3" s="14" t="s">
        <v>20</v>
      </c>
      <c r="L3" s="170"/>
    </row>
    <row r="4" spans="1:13" ht="13.5" customHeight="1">
      <c r="A4" s="140">
        <f>DATE(gewJahr,MONTH($A$3),DAY(A3))</f>
        <v>42522</v>
      </c>
      <c r="B4" s="141">
        <f aca="true" t="shared" si="0" ref="B4:B33">IF(OR(A4="",ISNUMBER(VLOOKUP(A4,Feiertage,1,FALSE))),0,VLOOKUP(WEEKDAY(A4,2),Tagesarbeitszeit,2,0))</f>
        <v>0.3333333333333333</v>
      </c>
      <c r="C4" s="146"/>
      <c r="D4" s="146"/>
      <c r="E4" s="144">
        <f>IF(AND('Spätschicht(18-24) 25%'!E197&gt;0,'Nachtschicht(00-6) 50%'!E197&gt;0),"Schicht1&amp;2",IF('Spätschicht(18-24) 25%'!E197&gt;0,"Schicht1",IF('Nachtschicht(00-6) 50%'!E197&gt;0,"Schicht2","")))</f>
      </c>
      <c r="F4" s="207">
        <f>IF(E4="Schicht1",'Spätschicht(18-24) 25%'!D197,IF(E4="Schicht2",'Nachtschicht(00-6) 50%'!D197,IF(E4="Schicht1&amp;2",'Spätschicht(18-24) 25%'!D197+'Spätschicht(18-24) 25%'!D197,"")))</f>
      </c>
      <c r="G4" s="210">
        <f>SUM(D4-C4)</f>
        <v>0</v>
      </c>
      <c r="H4" s="177">
        <f aca="true" t="shared" si="1" ref="H4:H33">IF(OR(I4="U",I4="K",I4="HU",G4=0),0,VLOOKUP(WEEKDAY(A4,2),Tagesarbeitszeit,3,0))</f>
        <v>0</v>
      </c>
      <c r="I4" s="228"/>
      <c r="J4" s="172" t="e">
        <f>IF(#REF!-B4&lt;0,B4-#REF!,"")</f>
        <v>#REF!</v>
      </c>
      <c r="K4" s="172" t="e">
        <f>IF(#REF!-B4&gt;0,#REF!-B4,"")</f>
        <v>#REF!</v>
      </c>
      <c r="L4" s="139">
        <f>G4*12.7</f>
        <v>0</v>
      </c>
      <c r="M4" s="138">
        <f>IF(E4="Schicht1",'Spätschicht(18-24) 25%'!E197,IF(E4="Schicht2",'Nachtschicht(00-6) 50%'!E197,IF(E4="Schicht1&amp;2",'Spätschicht(18-24) 25%'!E197+'Nachtschicht(00-6) 50%'!E197,"")))</f>
      </c>
    </row>
    <row r="5" spans="1:13" ht="13.5" customHeight="1">
      <c r="A5" s="140">
        <f aca="true" t="shared" si="2" ref="A5:A33">IF(A4="","",IF(MONTH(A4+1)=MONTH($A$3),DATE(gewJahr,MONTH($A$3),DAY(A4+1)),""))</f>
        <v>42523</v>
      </c>
      <c r="B5" s="141">
        <f t="shared" si="0"/>
        <v>0.3333333333333333</v>
      </c>
      <c r="C5" s="146"/>
      <c r="D5" s="146"/>
      <c r="E5" s="144">
        <f>IF(AND('Spätschicht(18-24) 25%'!E198&gt;0,'Nachtschicht(00-6) 50%'!E198&gt;0),"Schicht1&amp;2",IF('Spätschicht(18-24) 25%'!E198&gt;0,"Schicht1",IF('Nachtschicht(00-6) 50%'!E198&gt;0,"Schicht2","")))</f>
      </c>
      <c r="F5" s="207">
        <f>IF(E5="Schicht1",'Spätschicht(18-24) 25%'!D198,IF(E5="Schicht2",'Nachtschicht(00-6) 50%'!D198,IF(E5="Schicht1&amp;2",'Spätschicht(18-24) 25%'!D198+'Spätschicht(18-24) 25%'!D198,"")))</f>
      </c>
      <c r="G5" s="210">
        <f aca="true" t="shared" si="3" ref="G5:G33">SUM(D5-C5)</f>
        <v>0</v>
      </c>
      <c r="H5" s="177">
        <f t="shared" si="1"/>
        <v>0</v>
      </c>
      <c r="I5" s="228"/>
      <c r="J5" s="173" t="e">
        <f>IF(#REF!-B5&lt;0,B5-#REF!,"")</f>
        <v>#REF!</v>
      </c>
      <c r="K5" s="172" t="e">
        <f>IF(#REF!-B5&gt;0,#REF!-B5,"")</f>
        <v>#REF!</v>
      </c>
      <c r="L5" s="139">
        <f aca="true" t="shared" si="4" ref="L5:L33">G5*12.7</f>
        <v>0</v>
      </c>
      <c r="M5" s="138">
        <f>IF(E5="Schicht1",'Spätschicht(18-24) 25%'!E198,IF(E5="Schicht2",'Nachtschicht(00-6) 50%'!E198,IF(E5="Schicht1&amp;2",'Spätschicht(18-24) 25%'!E198+'Nachtschicht(00-6) 50%'!E198,"")))</f>
      </c>
    </row>
    <row r="6" spans="1:13" ht="13.5" customHeight="1">
      <c r="A6" s="140">
        <f t="shared" si="2"/>
        <v>42524</v>
      </c>
      <c r="B6" s="141">
        <f t="shared" si="0"/>
        <v>0.3333333333333333</v>
      </c>
      <c r="C6" s="146"/>
      <c r="D6" s="146"/>
      <c r="E6" s="144">
        <f>IF(AND('Spätschicht(18-24) 25%'!E199&gt;0,'Nachtschicht(00-6) 50%'!E199&gt;0),"Schicht1&amp;2",IF('Spätschicht(18-24) 25%'!E199&gt;0,"Schicht1",IF('Nachtschicht(00-6) 50%'!E199&gt;0,"Schicht2","")))</f>
      </c>
      <c r="F6" s="207">
        <f>IF(E6="Schicht1",'Spätschicht(18-24) 25%'!D199,IF(E6="Schicht2",'Nachtschicht(00-6) 50%'!D199,IF(E6="Schicht1&amp;2",'Spätschicht(18-24) 25%'!D199+'Spätschicht(18-24) 25%'!D199,"")))</f>
      </c>
      <c r="G6" s="210">
        <f t="shared" si="3"/>
        <v>0</v>
      </c>
      <c r="H6" s="177">
        <f t="shared" si="1"/>
        <v>0</v>
      </c>
      <c r="I6" s="228"/>
      <c r="J6" s="173" t="e">
        <f>IF(#REF!-B6&lt;0,B6-#REF!,"")</f>
        <v>#REF!</v>
      </c>
      <c r="K6" s="172" t="e">
        <f>IF(#REF!-B6&gt;0,#REF!-B6,"")</f>
        <v>#REF!</v>
      </c>
      <c r="L6" s="139">
        <f t="shared" si="4"/>
        <v>0</v>
      </c>
      <c r="M6" s="138">
        <f>IF(E6="Schicht1",'Spätschicht(18-24) 25%'!E199,IF(E6="Schicht2",'Nachtschicht(00-6) 50%'!E199,IF(E6="Schicht1&amp;2",'Spätschicht(18-24) 25%'!E199+'Nachtschicht(00-6) 50%'!E199,"")))</f>
      </c>
    </row>
    <row r="7" spans="1:13" ht="13.5" customHeight="1">
      <c r="A7" s="140">
        <f t="shared" si="2"/>
        <v>42525</v>
      </c>
      <c r="B7" s="141">
        <f t="shared" si="0"/>
        <v>0.3333333333333333</v>
      </c>
      <c r="C7" s="146"/>
      <c r="D7" s="146"/>
      <c r="E7" s="144">
        <f>IF(AND('Spätschicht(18-24) 25%'!E200&gt;0,'Nachtschicht(00-6) 50%'!E200&gt;0),"Schicht1&amp;2",IF('Spätschicht(18-24) 25%'!E200&gt;0,"Schicht1",IF('Nachtschicht(00-6) 50%'!E200&gt;0,"Schicht2","")))</f>
      </c>
      <c r="F7" s="207">
        <f>IF(E7="Schicht1",'Spätschicht(18-24) 25%'!D200,IF(E7="Schicht2",'Nachtschicht(00-6) 50%'!D200,IF(E7="Schicht1&amp;2",'Spätschicht(18-24) 25%'!D200+'Spätschicht(18-24) 25%'!D200,"")))</f>
      </c>
      <c r="G7" s="210">
        <f t="shared" si="3"/>
        <v>0</v>
      </c>
      <c r="H7" s="177">
        <f t="shared" si="1"/>
        <v>0</v>
      </c>
      <c r="I7" s="228"/>
      <c r="J7" s="173" t="e">
        <f>IF(#REF!-B7&lt;0,B7-#REF!,"")</f>
        <v>#REF!</v>
      </c>
      <c r="K7" s="172" t="e">
        <f>IF(#REF!-B7&gt;0,#REF!-B7,"")</f>
        <v>#REF!</v>
      </c>
      <c r="L7" s="139">
        <f t="shared" si="4"/>
        <v>0</v>
      </c>
      <c r="M7" s="138">
        <f>IF(E7="Schicht1",'Spätschicht(18-24) 25%'!E200,IF(E7="Schicht2",'Nachtschicht(00-6) 50%'!E200,IF(E7="Schicht1&amp;2",'Spätschicht(18-24) 25%'!E200+'Nachtschicht(00-6) 50%'!E200,"")))</f>
      </c>
    </row>
    <row r="8" spans="1:13" ht="13.5" customHeight="1">
      <c r="A8" s="140">
        <f t="shared" si="2"/>
        <v>42526</v>
      </c>
      <c r="B8" s="141">
        <f t="shared" si="0"/>
        <v>0.3333333333333333</v>
      </c>
      <c r="C8" s="146"/>
      <c r="D8" s="146"/>
      <c r="E8" s="144">
        <f>IF(AND('Spätschicht(18-24) 25%'!E201&gt;0,'Nachtschicht(00-6) 50%'!E201&gt;0),"Schicht1&amp;2",IF('Spätschicht(18-24) 25%'!E201&gt;0,"Schicht1",IF('Nachtschicht(00-6) 50%'!E201&gt;0,"Schicht2","")))</f>
      </c>
      <c r="F8" s="207">
        <f>IF(E8="Schicht1",'Spätschicht(18-24) 25%'!D201,IF(E8="Schicht2",'Nachtschicht(00-6) 50%'!D201,IF(E8="Schicht1&amp;2",'Spätschicht(18-24) 25%'!D201+'Spätschicht(18-24) 25%'!D201,"")))</f>
      </c>
      <c r="G8" s="210">
        <f t="shared" si="3"/>
        <v>0</v>
      </c>
      <c r="H8" s="177">
        <f t="shared" si="1"/>
        <v>0</v>
      </c>
      <c r="I8" s="228"/>
      <c r="J8" s="173" t="e">
        <f>IF(#REF!-B8&lt;0,B8-#REF!,"")</f>
        <v>#REF!</v>
      </c>
      <c r="K8" s="172" t="e">
        <f>IF(#REF!-B8&gt;0,#REF!-B8,"")</f>
        <v>#REF!</v>
      </c>
      <c r="L8" s="139">
        <f t="shared" si="4"/>
        <v>0</v>
      </c>
      <c r="M8" s="138">
        <f>IF(E8="Schicht1",'Spätschicht(18-24) 25%'!E201,IF(E8="Schicht2",'Nachtschicht(00-6) 50%'!E201,IF(E8="Schicht1&amp;2",'Spätschicht(18-24) 25%'!E201+'Nachtschicht(00-6) 50%'!E201,"")))</f>
      </c>
    </row>
    <row r="9" spans="1:13" ht="13.5" customHeight="1">
      <c r="A9" s="140">
        <f t="shared" si="2"/>
        <v>42527</v>
      </c>
      <c r="B9" s="141">
        <f t="shared" si="0"/>
        <v>0.3333333333333333</v>
      </c>
      <c r="C9" s="146"/>
      <c r="D9" s="146"/>
      <c r="E9" s="144">
        <f>IF(AND('Spätschicht(18-24) 25%'!E202&gt;0,'Nachtschicht(00-6) 50%'!E202&gt;0),"Schicht1&amp;2",IF('Spätschicht(18-24) 25%'!E202&gt;0,"Schicht1",IF('Nachtschicht(00-6) 50%'!E202&gt;0,"Schicht2","")))</f>
      </c>
      <c r="F9" s="207">
        <f>IF(E9="Schicht1",'Spätschicht(18-24) 25%'!D202,IF(E9="Schicht2",'Nachtschicht(00-6) 50%'!D202,IF(E9="Schicht1&amp;2",'Spätschicht(18-24) 25%'!D202+'Spätschicht(18-24) 25%'!D202,"")))</f>
      </c>
      <c r="G9" s="210">
        <f t="shared" si="3"/>
        <v>0</v>
      </c>
      <c r="H9" s="177">
        <f t="shared" si="1"/>
        <v>0</v>
      </c>
      <c r="I9" s="228"/>
      <c r="J9" s="173" t="e">
        <f>IF(#REF!-B9&lt;0,B9-#REF!,"")</f>
        <v>#REF!</v>
      </c>
      <c r="K9" s="172" t="e">
        <f>IF(#REF!-B9&gt;0,#REF!-B9,"")</f>
        <v>#REF!</v>
      </c>
      <c r="L9" s="139">
        <f t="shared" si="4"/>
        <v>0</v>
      </c>
      <c r="M9" s="138">
        <f>IF(E9="Schicht1",'Spätschicht(18-24) 25%'!E202,IF(E9="Schicht2",'Nachtschicht(00-6) 50%'!E202,IF(E9="Schicht1&amp;2",'Spätschicht(18-24) 25%'!E202+'Nachtschicht(00-6) 50%'!E202,"")))</f>
      </c>
    </row>
    <row r="10" spans="1:13" ht="13.5" customHeight="1">
      <c r="A10" s="140">
        <f t="shared" si="2"/>
        <v>42528</v>
      </c>
      <c r="B10" s="141">
        <f t="shared" si="0"/>
        <v>0.3333333333333333</v>
      </c>
      <c r="C10" s="146"/>
      <c r="D10" s="146"/>
      <c r="E10" s="144">
        <f>IF(AND('Spätschicht(18-24) 25%'!E203&gt;0,'Nachtschicht(00-6) 50%'!E203&gt;0),"Schicht1&amp;2",IF('Spätschicht(18-24) 25%'!E203&gt;0,"Schicht1",IF('Nachtschicht(00-6) 50%'!E203&gt;0,"Schicht2","")))</f>
      </c>
      <c r="F10" s="207">
        <f>IF(E10="Schicht1",'Spätschicht(18-24) 25%'!D203,IF(E10="Schicht2",'Nachtschicht(00-6) 50%'!D203,IF(E10="Schicht1&amp;2",'Spätschicht(18-24) 25%'!D203+'Spätschicht(18-24) 25%'!D203,"")))</f>
      </c>
      <c r="G10" s="210">
        <f t="shared" si="3"/>
        <v>0</v>
      </c>
      <c r="H10" s="177">
        <f t="shared" si="1"/>
        <v>0</v>
      </c>
      <c r="I10" s="228"/>
      <c r="J10" s="173" t="e">
        <f>IF(#REF!-B10&lt;0,B10-#REF!,"")</f>
        <v>#REF!</v>
      </c>
      <c r="K10" s="172" t="e">
        <f>IF(#REF!-B10&gt;0,#REF!-B10,"")</f>
        <v>#REF!</v>
      </c>
      <c r="L10" s="139">
        <f t="shared" si="4"/>
        <v>0</v>
      </c>
      <c r="M10" s="138">
        <f>IF(E10="Schicht1",'Spätschicht(18-24) 25%'!E203,IF(E10="Schicht2",'Nachtschicht(00-6) 50%'!E203,IF(E10="Schicht1&amp;2",'Spätschicht(18-24) 25%'!E203+'Nachtschicht(00-6) 50%'!E203,"")))</f>
      </c>
    </row>
    <row r="11" spans="1:13" ht="13.5" customHeight="1">
      <c r="A11" s="140">
        <f t="shared" si="2"/>
        <v>42529</v>
      </c>
      <c r="B11" s="141">
        <f t="shared" si="0"/>
        <v>0.3333333333333333</v>
      </c>
      <c r="C11" s="146"/>
      <c r="D11" s="146"/>
      <c r="E11" s="144">
        <f>IF(AND('Spätschicht(18-24) 25%'!E204&gt;0,'Nachtschicht(00-6) 50%'!E204&gt;0),"Schicht1&amp;2",IF('Spätschicht(18-24) 25%'!E204&gt;0,"Schicht1",IF('Nachtschicht(00-6) 50%'!E204&gt;0,"Schicht2","")))</f>
      </c>
      <c r="F11" s="207">
        <f>IF(E11="Schicht1",'Spätschicht(18-24) 25%'!D204,IF(E11="Schicht2",'Nachtschicht(00-6) 50%'!D204,IF(E11="Schicht1&amp;2",'Spätschicht(18-24) 25%'!D204+'Spätschicht(18-24) 25%'!D204,"")))</f>
      </c>
      <c r="G11" s="210">
        <f t="shared" si="3"/>
        <v>0</v>
      </c>
      <c r="H11" s="177">
        <f t="shared" si="1"/>
        <v>0</v>
      </c>
      <c r="I11" s="228"/>
      <c r="J11" s="173" t="e">
        <f>IF(#REF!-B11&lt;0,B11-#REF!,"")</f>
        <v>#REF!</v>
      </c>
      <c r="K11" s="172" t="e">
        <f>IF(#REF!-B11&gt;0,#REF!-B11,"")</f>
        <v>#REF!</v>
      </c>
      <c r="L11" s="139">
        <f t="shared" si="4"/>
        <v>0</v>
      </c>
      <c r="M11" s="138">
        <f>IF(E11="Schicht1",'Spätschicht(18-24) 25%'!E204,IF(E11="Schicht2",'Nachtschicht(00-6) 50%'!E204,IF(E11="Schicht1&amp;2",'Spätschicht(18-24) 25%'!E204+'Nachtschicht(00-6) 50%'!E204,"")))</f>
      </c>
    </row>
    <row r="12" spans="1:13" ht="13.5" customHeight="1">
      <c r="A12" s="140">
        <f t="shared" si="2"/>
        <v>42530</v>
      </c>
      <c r="B12" s="141">
        <f t="shared" si="0"/>
        <v>0.3333333333333333</v>
      </c>
      <c r="C12" s="146"/>
      <c r="D12" s="146"/>
      <c r="E12" s="144">
        <f>IF(AND('Spätschicht(18-24) 25%'!E205&gt;0,'Nachtschicht(00-6) 50%'!E205&gt;0),"Schicht1&amp;2",IF('Spätschicht(18-24) 25%'!E205&gt;0,"Schicht1",IF('Nachtschicht(00-6) 50%'!E205&gt;0,"Schicht2","")))</f>
      </c>
      <c r="F12" s="207">
        <f>IF(E12="Schicht1",'Spätschicht(18-24) 25%'!D205,IF(E12="Schicht2",'Nachtschicht(00-6) 50%'!D205,IF(E12="Schicht1&amp;2",'Spätschicht(18-24) 25%'!D205+'Spätschicht(18-24) 25%'!D205,"")))</f>
      </c>
      <c r="G12" s="210">
        <f t="shared" si="3"/>
        <v>0</v>
      </c>
      <c r="H12" s="177">
        <f t="shared" si="1"/>
        <v>0</v>
      </c>
      <c r="I12" s="228"/>
      <c r="J12" s="173" t="e">
        <f>IF(#REF!-B12&lt;0,B12-#REF!,"")</f>
        <v>#REF!</v>
      </c>
      <c r="K12" s="172" t="e">
        <f>IF(#REF!-B12&gt;0,#REF!-B12,"")</f>
        <v>#REF!</v>
      </c>
      <c r="L12" s="139">
        <f t="shared" si="4"/>
        <v>0</v>
      </c>
      <c r="M12" s="138">
        <f>IF(E12="Schicht1",'Spätschicht(18-24) 25%'!E205,IF(E12="Schicht2",'Nachtschicht(00-6) 50%'!E205,IF(E12="Schicht1&amp;2",'Spätschicht(18-24) 25%'!E205+'Nachtschicht(00-6) 50%'!E205,"")))</f>
      </c>
    </row>
    <row r="13" spans="1:13" ht="13.5" customHeight="1">
      <c r="A13" s="140">
        <f t="shared" si="2"/>
        <v>42531</v>
      </c>
      <c r="B13" s="141">
        <f t="shared" si="0"/>
        <v>0.3333333333333333</v>
      </c>
      <c r="C13" s="146"/>
      <c r="D13" s="146"/>
      <c r="E13" s="144">
        <f>IF(AND('Spätschicht(18-24) 25%'!E206&gt;0,'Nachtschicht(00-6) 50%'!E206&gt;0),"Schicht1&amp;2",IF('Spätschicht(18-24) 25%'!E206&gt;0,"Schicht1",IF('Nachtschicht(00-6) 50%'!E206&gt;0,"Schicht2","")))</f>
      </c>
      <c r="F13" s="207">
        <f>IF(E13="Schicht1",'Spätschicht(18-24) 25%'!D206,IF(E13="Schicht2",'Nachtschicht(00-6) 50%'!D206,IF(E13="Schicht1&amp;2",'Spätschicht(18-24) 25%'!D206+'Spätschicht(18-24) 25%'!D206,"")))</f>
      </c>
      <c r="G13" s="210">
        <f t="shared" si="3"/>
        <v>0</v>
      </c>
      <c r="H13" s="177">
        <f t="shared" si="1"/>
        <v>0</v>
      </c>
      <c r="I13" s="228"/>
      <c r="J13" s="173" t="e">
        <f>IF(#REF!-B13&lt;0,B13-#REF!,"")</f>
        <v>#REF!</v>
      </c>
      <c r="K13" s="172" t="e">
        <f>IF(#REF!-B13&gt;0,#REF!-B13,"")</f>
        <v>#REF!</v>
      </c>
      <c r="L13" s="139">
        <f t="shared" si="4"/>
        <v>0</v>
      </c>
      <c r="M13" s="138">
        <f>IF(E13="Schicht1",'Spätschicht(18-24) 25%'!E206,IF(E13="Schicht2",'Nachtschicht(00-6) 50%'!E206,IF(E13="Schicht1&amp;2",'Spätschicht(18-24) 25%'!E206+'Nachtschicht(00-6) 50%'!E206,"")))</f>
      </c>
    </row>
    <row r="14" spans="1:13" ht="13.5" customHeight="1">
      <c r="A14" s="140">
        <f t="shared" si="2"/>
        <v>42532</v>
      </c>
      <c r="B14" s="141">
        <f t="shared" si="0"/>
        <v>0.3333333333333333</v>
      </c>
      <c r="C14" s="146"/>
      <c r="D14" s="146"/>
      <c r="E14" s="144">
        <f>IF(AND('Spätschicht(18-24) 25%'!E207&gt;0,'Nachtschicht(00-6) 50%'!E207&gt;0),"Schicht1&amp;2",IF('Spätschicht(18-24) 25%'!E207&gt;0,"Schicht1",IF('Nachtschicht(00-6) 50%'!E207&gt;0,"Schicht2","")))</f>
      </c>
      <c r="F14" s="207">
        <f>IF(E14="Schicht1",'Spätschicht(18-24) 25%'!D207,IF(E14="Schicht2",'Nachtschicht(00-6) 50%'!D207,IF(E14="Schicht1&amp;2",'Spätschicht(18-24) 25%'!D207+'Spätschicht(18-24) 25%'!D207,"")))</f>
      </c>
      <c r="G14" s="210">
        <f t="shared" si="3"/>
        <v>0</v>
      </c>
      <c r="H14" s="177">
        <f t="shared" si="1"/>
        <v>0</v>
      </c>
      <c r="I14" s="228"/>
      <c r="J14" s="173" t="e">
        <f>IF(#REF!-B14&lt;0,B14-#REF!,"")</f>
        <v>#REF!</v>
      </c>
      <c r="K14" s="172" t="e">
        <f>IF(#REF!-B14&gt;0,#REF!-B14,"")</f>
        <v>#REF!</v>
      </c>
      <c r="L14" s="139">
        <f t="shared" si="4"/>
        <v>0</v>
      </c>
      <c r="M14" s="138">
        <f>IF(E14="Schicht1",'Spätschicht(18-24) 25%'!E207,IF(E14="Schicht2",'Nachtschicht(00-6) 50%'!E207,IF(E14="Schicht1&amp;2",'Spätschicht(18-24) 25%'!E207+'Nachtschicht(00-6) 50%'!E207,"")))</f>
      </c>
    </row>
    <row r="15" spans="1:13" ht="13.5" customHeight="1">
      <c r="A15" s="140">
        <f t="shared" si="2"/>
        <v>42533</v>
      </c>
      <c r="B15" s="141">
        <f t="shared" si="0"/>
        <v>0.3333333333333333</v>
      </c>
      <c r="C15" s="146"/>
      <c r="D15" s="146"/>
      <c r="E15" s="144">
        <f>IF(AND('Spätschicht(18-24) 25%'!E208&gt;0,'Nachtschicht(00-6) 50%'!E208&gt;0),"Schicht1&amp;2",IF('Spätschicht(18-24) 25%'!E208&gt;0,"Schicht1",IF('Nachtschicht(00-6) 50%'!E208&gt;0,"Schicht2","")))</f>
      </c>
      <c r="F15" s="207">
        <f>IF(E15="Schicht1",'Spätschicht(18-24) 25%'!D208,IF(E15="Schicht2",'Nachtschicht(00-6) 50%'!D208,IF(E15="Schicht1&amp;2",'Spätschicht(18-24) 25%'!D208+'Spätschicht(18-24) 25%'!D208,"")))</f>
      </c>
      <c r="G15" s="210">
        <f t="shared" si="3"/>
        <v>0</v>
      </c>
      <c r="H15" s="177">
        <f t="shared" si="1"/>
        <v>0</v>
      </c>
      <c r="I15" s="228"/>
      <c r="J15" s="173" t="e">
        <f>IF(#REF!-B15&lt;0,B15-#REF!,"")</f>
        <v>#REF!</v>
      </c>
      <c r="K15" s="172" t="e">
        <f>IF(#REF!-B15&gt;0,#REF!-B15,"")</f>
        <v>#REF!</v>
      </c>
      <c r="L15" s="139">
        <f t="shared" si="4"/>
        <v>0</v>
      </c>
      <c r="M15" s="138">
        <f>IF(E15="Schicht1",'Spätschicht(18-24) 25%'!E208,IF(E15="Schicht2",'Nachtschicht(00-6) 50%'!E208,IF(E15="Schicht1&amp;2",'Spätschicht(18-24) 25%'!E208+'Nachtschicht(00-6) 50%'!E208,"")))</f>
      </c>
    </row>
    <row r="16" spans="1:13" ht="13.5" customHeight="1">
      <c r="A16" s="140">
        <f t="shared" si="2"/>
        <v>42534</v>
      </c>
      <c r="B16" s="141">
        <f t="shared" si="0"/>
        <v>0.3333333333333333</v>
      </c>
      <c r="C16" s="146"/>
      <c r="D16" s="146"/>
      <c r="E16" s="144">
        <f>IF(AND('Spätschicht(18-24) 25%'!E209&gt;0,'Nachtschicht(00-6) 50%'!E209&gt;0),"Schicht1&amp;2",IF('Spätschicht(18-24) 25%'!E209&gt;0,"Schicht1",IF('Nachtschicht(00-6) 50%'!E209&gt;0,"Schicht2","")))</f>
      </c>
      <c r="F16" s="207">
        <f>IF(E16="Schicht1",'Spätschicht(18-24) 25%'!D209,IF(E16="Schicht2",'Nachtschicht(00-6) 50%'!D209,IF(E16="Schicht1&amp;2",'Spätschicht(18-24) 25%'!D209+'Spätschicht(18-24) 25%'!D209,"")))</f>
      </c>
      <c r="G16" s="210">
        <f t="shared" si="3"/>
        <v>0</v>
      </c>
      <c r="H16" s="177">
        <f t="shared" si="1"/>
        <v>0</v>
      </c>
      <c r="I16" s="228"/>
      <c r="J16" s="173" t="e">
        <f>IF(#REF!-B16&lt;0,B16-#REF!,"")</f>
        <v>#REF!</v>
      </c>
      <c r="K16" s="172" t="e">
        <f>IF(#REF!-B16&gt;0,#REF!-B16,"")</f>
        <v>#REF!</v>
      </c>
      <c r="L16" s="139">
        <f t="shared" si="4"/>
        <v>0</v>
      </c>
      <c r="M16" s="138">
        <f>IF(E16="Schicht1",'Spätschicht(18-24) 25%'!E209,IF(E16="Schicht2",'Nachtschicht(00-6) 50%'!E209,IF(E16="Schicht1&amp;2",'Spätschicht(18-24) 25%'!E209+'Nachtschicht(00-6) 50%'!E209,"")))</f>
      </c>
    </row>
    <row r="17" spans="1:13" ht="13.5" customHeight="1">
      <c r="A17" s="140">
        <f t="shared" si="2"/>
        <v>42535</v>
      </c>
      <c r="B17" s="141">
        <f t="shared" si="0"/>
        <v>0.3333333333333333</v>
      </c>
      <c r="C17" s="146"/>
      <c r="D17" s="146"/>
      <c r="E17" s="144">
        <f>IF(AND('Spätschicht(18-24) 25%'!E210&gt;0,'Nachtschicht(00-6) 50%'!E210&gt;0),"Schicht1&amp;2",IF('Spätschicht(18-24) 25%'!E210&gt;0,"Schicht1",IF('Nachtschicht(00-6) 50%'!E210&gt;0,"Schicht2","")))</f>
      </c>
      <c r="F17" s="207">
        <f>IF(E17="Schicht1",'Spätschicht(18-24) 25%'!D210,IF(E17="Schicht2",'Nachtschicht(00-6) 50%'!D210,IF(E17="Schicht1&amp;2",'Spätschicht(18-24) 25%'!D210+'Spätschicht(18-24) 25%'!D210,"")))</f>
      </c>
      <c r="G17" s="210">
        <f t="shared" si="3"/>
        <v>0</v>
      </c>
      <c r="H17" s="177">
        <f t="shared" si="1"/>
        <v>0</v>
      </c>
      <c r="I17" s="228"/>
      <c r="J17" s="173" t="e">
        <f>IF(#REF!-B17&lt;0,B17-#REF!,"")</f>
        <v>#REF!</v>
      </c>
      <c r="K17" s="172" t="e">
        <f>IF(#REF!-B17&gt;0,#REF!-B17,"")</f>
        <v>#REF!</v>
      </c>
      <c r="L17" s="139">
        <f t="shared" si="4"/>
        <v>0</v>
      </c>
      <c r="M17" s="138">
        <f>IF(E17="Schicht1",'Spätschicht(18-24) 25%'!E210,IF(E17="Schicht2",'Nachtschicht(00-6) 50%'!E210,IF(E17="Schicht1&amp;2",'Spätschicht(18-24) 25%'!E210+'Nachtschicht(00-6) 50%'!E210,"")))</f>
      </c>
    </row>
    <row r="18" spans="1:13" ht="13.5" customHeight="1">
      <c r="A18" s="140">
        <f t="shared" si="2"/>
        <v>42536</v>
      </c>
      <c r="B18" s="141">
        <f t="shared" si="0"/>
        <v>0.3333333333333333</v>
      </c>
      <c r="C18" s="146"/>
      <c r="D18" s="146"/>
      <c r="E18" s="144">
        <f>IF(AND('Spätschicht(18-24) 25%'!E211&gt;0,'Nachtschicht(00-6) 50%'!E211&gt;0),"Schicht1&amp;2",IF('Spätschicht(18-24) 25%'!E211&gt;0,"Schicht1",IF('Nachtschicht(00-6) 50%'!E211&gt;0,"Schicht2","")))</f>
      </c>
      <c r="F18" s="207">
        <f>IF(E18="Schicht1",'Spätschicht(18-24) 25%'!D211,IF(E18="Schicht2",'Nachtschicht(00-6) 50%'!D211,IF(E18="Schicht1&amp;2",'Spätschicht(18-24) 25%'!D211+'Spätschicht(18-24) 25%'!D211,"")))</f>
      </c>
      <c r="G18" s="210">
        <f t="shared" si="3"/>
        <v>0</v>
      </c>
      <c r="H18" s="177">
        <f t="shared" si="1"/>
        <v>0</v>
      </c>
      <c r="I18" s="228"/>
      <c r="J18" s="173" t="e">
        <f>IF(#REF!-B18&lt;0,B18-#REF!,"")</f>
        <v>#REF!</v>
      </c>
      <c r="K18" s="172" t="e">
        <f>IF(#REF!-B18&gt;0,#REF!-B18,"")</f>
        <v>#REF!</v>
      </c>
      <c r="L18" s="139">
        <f t="shared" si="4"/>
        <v>0</v>
      </c>
      <c r="M18" s="138">
        <f>IF(E18="Schicht1",'Spätschicht(18-24) 25%'!E211,IF(E18="Schicht2",'Nachtschicht(00-6) 50%'!E211,IF(E18="Schicht1&amp;2",'Spätschicht(18-24) 25%'!E211+'Nachtschicht(00-6) 50%'!E211,"")))</f>
      </c>
    </row>
    <row r="19" spans="1:13" ht="13.5" customHeight="1">
      <c r="A19" s="140">
        <f t="shared" si="2"/>
        <v>42537</v>
      </c>
      <c r="B19" s="141">
        <f t="shared" si="0"/>
        <v>0.3333333333333333</v>
      </c>
      <c r="C19" s="146"/>
      <c r="D19" s="146"/>
      <c r="E19" s="144">
        <f>IF(AND('Spätschicht(18-24) 25%'!E212&gt;0,'Nachtschicht(00-6) 50%'!E212&gt;0),"Schicht1&amp;2",IF('Spätschicht(18-24) 25%'!E212&gt;0,"Schicht1",IF('Nachtschicht(00-6) 50%'!E212&gt;0,"Schicht2","")))</f>
      </c>
      <c r="F19" s="207">
        <f>IF(E19="Schicht1",'Spätschicht(18-24) 25%'!D212,IF(E19="Schicht2",'Nachtschicht(00-6) 50%'!D212,IF(E19="Schicht1&amp;2",'Spätschicht(18-24) 25%'!D212+'Spätschicht(18-24) 25%'!D212,"")))</f>
      </c>
      <c r="G19" s="210">
        <f t="shared" si="3"/>
        <v>0</v>
      </c>
      <c r="H19" s="177">
        <f t="shared" si="1"/>
        <v>0</v>
      </c>
      <c r="I19" s="228"/>
      <c r="J19" s="173" t="e">
        <f>IF(#REF!-B19&lt;0,B19-#REF!,"")</f>
        <v>#REF!</v>
      </c>
      <c r="K19" s="172" t="e">
        <f>IF(#REF!-B19&gt;0,#REF!-B19,"")</f>
        <v>#REF!</v>
      </c>
      <c r="L19" s="139">
        <f t="shared" si="4"/>
        <v>0</v>
      </c>
      <c r="M19" s="138">
        <f>IF(E19="Schicht1",'Spätschicht(18-24) 25%'!E212,IF(E19="Schicht2",'Nachtschicht(00-6) 50%'!E212,IF(E19="Schicht1&amp;2",'Spätschicht(18-24) 25%'!E212+'Nachtschicht(00-6) 50%'!E212,"")))</f>
      </c>
    </row>
    <row r="20" spans="1:13" ht="13.5" customHeight="1">
      <c r="A20" s="140">
        <f t="shared" si="2"/>
        <v>42538</v>
      </c>
      <c r="B20" s="141">
        <f t="shared" si="0"/>
        <v>0.3333333333333333</v>
      </c>
      <c r="C20" s="146"/>
      <c r="D20" s="146"/>
      <c r="E20" s="144">
        <f>IF(AND('Spätschicht(18-24) 25%'!E213&gt;0,'Nachtschicht(00-6) 50%'!E213&gt;0),"Schicht1&amp;2",IF('Spätschicht(18-24) 25%'!E213&gt;0,"Schicht1",IF('Nachtschicht(00-6) 50%'!E213&gt;0,"Schicht2","")))</f>
      </c>
      <c r="F20" s="207">
        <f>IF(E20="Schicht1",'Spätschicht(18-24) 25%'!D213,IF(E20="Schicht2",'Nachtschicht(00-6) 50%'!D213,IF(E20="Schicht1&amp;2",'Spätschicht(18-24) 25%'!D213+'Spätschicht(18-24) 25%'!D213,"")))</f>
      </c>
      <c r="G20" s="210">
        <f t="shared" si="3"/>
        <v>0</v>
      </c>
      <c r="H20" s="177">
        <f t="shared" si="1"/>
        <v>0</v>
      </c>
      <c r="I20" s="228"/>
      <c r="J20" s="173" t="e">
        <f>IF(#REF!-B20&lt;0,B20-#REF!,"")</f>
        <v>#REF!</v>
      </c>
      <c r="K20" s="172" t="e">
        <f>IF(#REF!-B20&gt;0,#REF!-B20,"")</f>
        <v>#REF!</v>
      </c>
      <c r="L20" s="139">
        <f t="shared" si="4"/>
        <v>0</v>
      </c>
      <c r="M20" s="138">
        <f>IF(E20="Schicht1",'Spätschicht(18-24) 25%'!E213,IF(E20="Schicht2",'Nachtschicht(00-6) 50%'!E213,IF(E20="Schicht1&amp;2",'Spätschicht(18-24) 25%'!E213+'Nachtschicht(00-6) 50%'!E213,"")))</f>
      </c>
    </row>
    <row r="21" spans="1:13" ht="13.5" customHeight="1">
      <c r="A21" s="140">
        <f t="shared" si="2"/>
        <v>42539</v>
      </c>
      <c r="B21" s="141">
        <f t="shared" si="0"/>
        <v>0.3333333333333333</v>
      </c>
      <c r="C21" s="146"/>
      <c r="D21" s="146"/>
      <c r="E21" s="144">
        <f>IF(AND('Spätschicht(18-24) 25%'!E214&gt;0,'Nachtschicht(00-6) 50%'!E214&gt;0),"Schicht1&amp;2",IF('Spätschicht(18-24) 25%'!E214&gt;0,"Schicht1",IF('Nachtschicht(00-6) 50%'!E214&gt;0,"Schicht2","")))</f>
      </c>
      <c r="F21" s="207">
        <f>IF(E21="Schicht1",'Spätschicht(18-24) 25%'!D214,IF(E21="Schicht2",'Nachtschicht(00-6) 50%'!D214,IF(E21="Schicht1&amp;2",'Spätschicht(18-24) 25%'!D214+'Spätschicht(18-24) 25%'!D214,"")))</f>
      </c>
      <c r="G21" s="210">
        <f t="shared" si="3"/>
        <v>0</v>
      </c>
      <c r="H21" s="177">
        <f t="shared" si="1"/>
        <v>0</v>
      </c>
      <c r="I21" s="228"/>
      <c r="J21" s="173" t="e">
        <f>IF(#REF!-B21&lt;0,B21-#REF!,"")</f>
        <v>#REF!</v>
      </c>
      <c r="K21" s="172" t="e">
        <f>IF(#REF!-B21&gt;0,#REF!-B21,"")</f>
        <v>#REF!</v>
      </c>
      <c r="L21" s="139">
        <f t="shared" si="4"/>
        <v>0</v>
      </c>
      <c r="M21" s="138">
        <f>IF(E21="Schicht1",'Spätschicht(18-24) 25%'!E214,IF(E21="Schicht2",'Nachtschicht(00-6) 50%'!E214,IF(E21="Schicht1&amp;2",'Spätschicht(18-24) 25%'!E214+'Nachtschicht(00-6) 50%'!E214,"")))</f>
      </c>
    </row>
    <row r="22" spans="1:13" ht="13.5" customHeight="1">
      <c r="A22" s="140">
        <f t="shared" si="2"/>
        <v>42540</v>
      </c>
      <c r="B22" s="141">
        <f t="shared" si="0"/>
        <v>0.3333333333333333</v>
      </c>
      <c r="C22" s="146"/>
      <c r="D22" s="146"/>
      <c r="E22" s="144">
        <f>IF(AND('Spätschicht(18-24) 25%'!E215&gt;0,'Nachtschicht(00-6) 50%'!E215&gt;0),"Schicht1&amp;2",IF('Spätschicht(18-24) 25%'!E215&gt;0,"Schicht1",IF('Nachtschicht(00-6) 50%'!E215&gt;0,"Schicht2","")))</f>
      </c>
      <c r="F22" s="207">
        <f>IF(E22="Schicht1",'Spätschicht(18-24) 25%'!D215,IF(E22="Schicht2",'Nachtschicht(00-6) 50%'!D215,IF(E22="Schicht1&amp;2",'Spätschicht(18-24) 25%'!D215+'Spätschicht(18-24) 25%'!D215,"")))</f>
      </c>
      <c r="G22" s="210">
        <f t="shared" si="3"/>
        <v>0</v>
      </c>
      <c r="H22" s="177">
        <f t="shared" si="1"/>
        <v>0</v>
      </c>
      <c r="I22" s="228"/>
      <c r="J22" s="173" t="e">
        <f>IF(#REF!-B22&lt;0,B22-#REF!,"")</f>
        <v>#REF!</v>
      </c>
      <c r="K22" s="172" t="e">
        <f>IF(#REF!-B22&gt;0,#REF!-B22,"")</f>
        <v>#REF!</v>
      </c>
      <c r="L22" s="139">
        <f t="shared" si="4"/>
        <v>0</v>
      </c>
      <c r="M22" s="138">
        <f>IF(E22="Schicht1",'Spätschicht(18-24) 25%'!E215,IF(E22="Schicht2",'Nachtschicht(00-6) 50%'!E215,IF(E22="Schicht1&amp;2",'Spätschicht(18-24) 25%'!E215+'Nachtschicht(00-6) 50%'!E215,"")))</f>
      </c>
    </row>
    <row r="23" spans="1:13" ht="13.5" customHeight="1">
      <c r="A23" s="140">
        <f t="shared" si="2"/>
        <v>42541</v>
      </c>
      <c r="B23" s="141">
        <f t="shared" si="0"/>
        <v>0.3333333333333333</v>
      </c>
      <c r="C23" s="146"/>
      <c r="D23" s="146"/>
      <c r="E23" s="144">
        <f>IF(AND('Spätschicht(18-24) 25%'!E216&gt;0,'Nachtschicht(00-6) 50%'!E216&gt;0),"Schicht1&amp;2",IF('Spätschicht(18-24) 25%'!E216&gt;0,"Schicht1",IF('Nachtschicht(00-6) 50%'!E216&gt;0,"Schicht2","")))</f>
      </c>
      <c r="F23" s="207">
        <f>IF(E23="Schicht1",'Spätschicht(18-24) 25%'!D216,IF(E23="Schicht2",'Nachtschicht(00-6) 50%'!D216,IF(E23="Schicht1&amp;2",'Spätschicht(18-24) 25%'!D216+'Spätschicht(18-24) 25%'!D216,"")))</f>
      </c>
      <c r="G23" s="210">
        <f t="shared" si="3"/>
        <v>0</v>
      </c>
      <c r="H23" s="177">
        <f t="shared" si="1"/>
        <v>0</v>
      </c>
      <c r="I23" s="228"/>
      <c r="J23" s="173" t="e">
        <f>IF(#REF!-B23&lt;0,B23-#REF!,"")</f>
        <v>#REF!</v>
      </c>
      <c r="K23" s="172" t="e">
        <f>IF(#REF!-B23&gt;0,#REF!-B23,"")</f>
        <v>#REF!</v>
      </c>
      <c r="L23" s="139">
        <f t="shared" si="4"/>
        <v>0</v>
      </c>
      <c r="M23" s="138">
        <f>IF(E23="Schicht1",'Spätschicht(18-24) 25%'!E216,IF(E23="Schicht2",'Nachtschicht(00-6) 50%'!E216,IF(E23="Schicht1&amp;2",'Spätschicht(18-24) 25%'!E216+'Nachtschicht(00-6) 50%'!E216,"")))</f>
      </c>
    </row>
    <row r="24" spans="1:13" ht="13.5" customHeight="1">
      <c r="A24" s="140">
        <f t="shared" si="2"/>
        <v>42542</v>
      </c>
      <c r="B24" s="141">
        <f t="shared" si="0"/>
        <v>0.3333333333333333</v>
      </c>
      <c r="C24" s="146"/>
      <c r="D24" s="146"/>
      <c r="E24" s="144">
        <f>IF(AND('Spätschicht(18-24) 25%'!E217&gt;0,'Nachtschicht(00-6) 50%'!E217&gt;0),"Schicht1&amp;2",IF('Spätschicht(18-24) 25%'!E217&gt;0,"Schicht1",IF('Nachtschicht(00-6) 50%'!E217&gt;0,"Schicht2","")))</f>
      </c>
      <c r="F24" s="207">
        <f>IF(E24="Schicht1",'Spätschicht(18-24) 25%'!D217,IF(E24="Schicht2",'Nachtschicht(00-6) 50%'!D217,IF(E24="Schicht1&amp;2",'Spätschicht(18-24) 25%'!D217+'Spätschicht(18-24) 25%'!D217,"")))</f>
      </c>
      <c r="G24" s="210">
        <f t="shared" si="3"/>
        <v>0</v>
      </c>
      <c r="H24" s="177">
        <f t="shared" si="1"/>
        <v>0</v>
      </c>
      <c r="I24" s="228"/>
      <c r="J24" s="173" t="e">
        <f>IF(#REF!-B24&lt;0,B24-#REF!,"")</f>
        <v>#REF!</v>
      </c>
      <c r="K24" s="172" t="e">
        <f>IF(#REF!-B24&gt;0,#REF!-B24,"")</f>
        <v>#REF!</v>
      </c>
      <c r="L24" s="139">
        <f t="shared" si="4"/>
        <v>0</v>
      </c>
      <c r="M24" s="138">
        <f>IF(E24="Schicht1",'Spätschicht(18-24) 25%'!E217,IF(E24="Schicht2",'Nachtschicht(00-6) 50%'!E217,IF(E24="Schicht1&amp;2",'Spätschicht(18-24) 25%'!E217+'Nachtschicht(00-6) 50%'!E217,"")))</f>
      </c>
    </row>
    <row r="25" spans="1:13" ht="13.5" customHeight="1">
      <c r="A25" s="140">
        <f t="shared" si="2"/>
        <v>42543</v>
      </c>
      <c r="B25" s="141">
        <f t="shared" si="0"/>
        <v>0.3333333333333333</v>
      </c>
      <c r="C25" s="146"/>
      <c r="D25" s="146"/>
      <c r="E25" s="144">
        <f>IF(AND('Spätschicht(18-24) 25%'!E218&gt;0,'Nachtschicht(00-6) 50%'!E218&gt;0),"Schicht1&amp;2",IF('Spätschicht(18-24) 25%'!E218&gt;0,"Schicht1",IF('Nachtschicht(00-6) 50%'!E218&gt;0,"Schicht2","")))</f>
      </c>
      <c r="F25" s="207">
        <f>IF(E25="Schicht1",'Spätschicht(18-24) 25%'!D218,IF(E25="Schicht2",'Nachtschicht(00-6) 50%'!D218,IF(E25="Schicht1&amp;2",'Spätschicht(18-24) 25%'!D218+'Spätschicht(18-24) 25%'!D218,"")))</f>
      </c>
      <c r="G25" s="210">
        <f t="shared" si="3"/>
        <v>0</v>
      </c>
      <c r="H25" s="177">
        <f t="shared" si="1"/>
        <v>0</v>
      </c>
      <c r="I25" s="228"/>
      <c r="J25" s="173" t="e">
        <f>IF(#REF!-B25&lt;0,B25-#REF!,"")</f>
        <v>#REF!</v>
      </c>
      <c r="K25" s="172" t="e">
        <f>IF(#REF!-B25&gt;0,#REF!-B25,"")</f>
        <v>#REF!</v>
      </c>
      <c r="L25" s="139">
        <f t="shared" si="4"/>
        <v>0</v>
      </c>
      <c r="M25" s="138">
        <f>IF(E25="Schicht1",'Spätschicht(18-24) 25%'!E218,IF(E25="Schicht2",'Nachtschicht(00-6) 50%'!E218,IF(E25="Schicht1&amp;2",'Spätschicht(18-24) 25%'!E218+'Nachtschicht(00-6) 50%'!E218,"")))</f>
      </c>
    </row>
    <row r="26" spans="1:13" ht="13.5" customHeight="1">
      <c r="A26" s="140">
        <f t="shared" si="2"/>
        <v>42544</v>
      </c>
      <c r="B26" s="141">
        <f t="shared" si="0"/>
        <v>0.3333333333333333</v>
      </c>
      <c r="C26" s="146"/>
      <c r="D26" s="146"/>
      <c r="E26" s="144">
        <f>IF(AND('Spätschicht(18-24) 25%'!E219&gt;0,'Nachtschicht(00-6) 50%'!E219&gt;0),"Schicht1&amp;2",IF('Spätschicht(18-24) 25%'!E219&gt;0,"Schicht1",IF('Nachtschicht(00-6) 50%'!E219&gt;0,"Schicht2","")))</f>
      </c>
      <c r="F26" s="207">
        <f>IF(E26="Schicht1",'Spätschicht(18-24) 25%'!D219,IF(E26="Schicht2",'Nachtschicht(00-6) 50%'!D219,IF(E26="Schicht1&amp;2",'Spätschicht(18-24) 25%'!D219+'Spätschicht(18-24) 25%'!D219,"")))</f>
      </c>
      <c r="G26" s="210">
        <f t="shared" si="3"/>
        <v>0</v>
      </c>
      <c r="H26" s="177">
        <f t="shared" si="1"/>
        <v>0</v>
      </c>
      <c r="I26" s="228"/>
      <c r="J26" s="173" t="e">
        <f>IF(#REF!-B26&lt;0,B26-#REF!,"")</f>
        <v>#REF!</v>
      </c>
      <c r="K26" s="172" t="e">
        <f>IF(#REF!-B26&gt;0,#REF!-B26,"")</f>
        <v>#REF!</v>
      </c>
      <c r="L26" s="139">
        <f t="shared" si="4"/>
        <v>0</v>
      </c>
      <c r="M26" s="138">
        <f>IF(E26="Schicht1",'Spätschicht(18-24) 25%'!E219,IF(E26="Schicht2",'Nachtschicht(00-6) 50%'!E219,IF(E26="Schicht1&amp;2",'Spätschicht(18-24) 25%'!E219+'Nachtschicht(00-6) 50%'!E219,"")))</f>
      </c>
    </row>
    <row r="27" spans="1:13" ht="13.5" customHeight="1">
      <c r="A27" s="140">
        <f t="shared" si="2"/>
        <v>42545</v>
      </c>
      <c r="B27" s="141">
        <f t="shared" si="0"/>
        <v>0.3333333333333333</v>
      </c>
      <c r="C27" s="146"/>
      <c r="D27" s="146"/>
      <c r="E27" s="144">
        <f>IF(AND('Spätschicht(18-24) 25%'!E220&gt;0,'Nachtschicht(00-6) 50%'!E220&gt;0),"Schicht1&amp;2",IF('Spätschicht(18-24) 25%'!E220&gt;0,"Schicht1",IF('Nachtschicht(00-6) 50%'!E220&gt;0,"Schicht2","")))</f>
      </c>
      <c r="F27" s="207">
        <f>IF(E27="Schicht1",'Spätschicht(18-24) 25%'!D220,IF(E27="Schicht2",'Nachtschicht(00-6) 50%'!D220,IF(E27="Schicht1&amp;2",'Spätschicht(18-24) 25%'!D220+'Spätschicht(18-24) 25%'!D220,"")))</f>
      </c>
      <c r="G27" s="210">
        <f t="shared" si="3"/>
        <v>0</v>
      </c>
      <c r="H27" s="177">
        <f t="shared" si="1"/>
        <v>0</v>
      </c>
      <c r="I27" s="228"/>
      <c r="J27" s="173" t="e">
        <f>IF(#REF!-B27&lt;0,B27-#REF!,"")</f>
        <v>#REF!</v>
      </c>
      <c r="K27" s="172" t="e">
        <f>IF(#REF!-B27&gt;0,#REF!-B27,"")</f>
        <v>#REF!</v>
      </c>
      <c r="L27" s="139">
        <f t="shared" si="4"/>
        <v>0</v>
      </c>
      <c r="M27" s="138">
        <f>IF(E27="Schicht1",'Spätschicht(18-24) 25%'!E220,IF(E27="Schicht2",'Nachtschicht(00-6) 50%'!E220,IF(E27="Schicht1&amp;2",'Spätschicht(18-24) 25%'!E220+'Nachtschicht(00-6) 50%'!E220,"")))</f>
      </c>
    </row>
    <row r="28" spans="1:13" ht="13.5" customHeight="1">
      <c r="A28" s="140">
        <f t="shared" si="2"/>
        <v>42546</v>
      </c>
      <c r="B28" s="141">
        <f t="shared" si="0"/>
        <v>0.3333333333333333</v>
      </c>
      <c r="C28" s="146"/>
      <c r="D28" s="146"/>
      <c r="E28" s="144">
        <f>IF(AND('Spätschicht(18-24) 25%'!E221&gt;0,'Nachtschicht(00-6) 50%'!E221&gt;0),"Schicht1&amp;2",IF('Spätschicht(18-24) 25%'!E221&gt;0,"Schicht1",IF('Nachtschicht(00-6) 50%'!E221&gt;0,"Schicht2","")))</f>
      </c>
      <c r="F28" s="207">
        <f>IF(E28="Schicht1",'Spätschicht(18-24) 25%'!D221,IF(E28="Schicht2",'Nachtschicht(00-6) 50%'!D221,IF(E28="Schicht1&amp;2",'Spätschicht(18-24) 25%'!D221+'Spätschicht(18-24) 25%'!D221,"")))</f>
      </c>
      <c r="G28" s="210">
        <f t="shared" si="3"/>
        <v>0</v>
      </c>
      <c r="H28" s="177">
        <f t="shared" si="1"/>
        <v>0</v>
      </c>
      <c r="I28" s="228"/>
      <c r="J28" s="173" t="e">
        <f>IF(#REF!-B28&lt;0,B28-#REF!,"")</f>
        <v>#REF!</v>
      </c>
      <c r="K28" s="172" t="e">
        <f>IF(#REF!-B28&gt;0,#REF!-B28,"")</f>
        <v>#REF!</v>
      </c>
      <c r="L28" s="139">
        <f t="shared" si="4"/>
        <v>0</v>
      </c>
      <c r="M28" s="138">
        <f>IF(E28="Schicht1",'Spätschicht(18-24) 25%'!E221,IF(E28="Schicht2",'Nachtschicht(00-6) 50%'!E221,IF(E28="Schicht1&amp;2",'Spätschicht(18-24) 25%'!E221+'Nachtschicht(00-6) 50%'!E221,"")))</f>
      </c>
    </row>
    <row r="29" spans="1:13" ht="13.5" customHeight="1">
      <c r="A29" s="140">
        <f t="shared" si="2"/>
        <v>42547</v>
      </c>
      <c r="B29" s="141">
        <f t="shared" si="0"/>
        <v>0.3333333333333333</v>
      </c>
      <c r="C29" s="146"/>
      <c r="D29" s="146"/>
      <c r="E29" s="144">
        <f>IF(AND('Spätschicht(18-24) 25%'!E222&gt;0,'Nachtschicht(00-6) 50%'!E222&gt;0),"Schicht1&amp;2",IF('Spätschicht(18-24) 25%'!E222&gt;0,"Schicht1",IF('Nachtschicht(00-6) 50%'!E222&gt;0,"Schicht2","")))</f>
      </c>
      <c r="F29" s="207">
        <f>IF(E29="Schicht1",'Spätschicht(18-24) 25%'!D222,IF(E29="Schicht2",'Nachtschicht(00-6) 50%'!D222,IF(E29="Schicht1&amp;2",'Spätschicht(18-24) 25%'!D222+'Spätschicht(18-24) 25%'!D222,"")))</f>
      </c>
      <c r="G29" s="210">
        <f t="shared" si="3"/>
        <v>0</v>
      </c>
      <c r="H29" s="177">
        <f t="shared" si="1"/>
        <v>0</v>
      </c>
      <c r="I29" s="228"/>
      <c r="J29" s="173" t="e">
        <f>IF(#REF!-B29&lt;0,B29-#REF!,"")</f>
        <v>#REF!</v>
      </c>
      <c r="K29" s="172" t="e">
        <f>IF(#REF!-B29&gt;0,#REF!-B29,"")</f>
        <v>#REF!</v>
      </c>
      <c r="L29" s="139">
        <f t="shared" si="4"/>
        <v>0</v>
      </c>
      <c r="M29" s="138">
        <f>IF(E29="Schicht1",'Spätschicht(18-24) 25%'!E222,IF(E29="Schicht2",'Nachtschicht(00-6) 50%'!E222,IF(E29="Schicht1&amp;2",'Spätschicht(18-24) 25%'!E222+'Nachtschicht(00-6) 50%'!E222,"")))</f>
      </c>
    </row>
    <row r="30" spans="1:13" ht="13.5" customHeight="1">
      <c r="A30" s="140">
        <f t="shared" si="2"/>
        <v>42548</v>
      </c>
      <c r="B30" s="141">
        <f t="shared" si="0"/>
        <v>0.3333333333333333</v>
      </c>
      <c r="C30" s="146"/>
      <c r="D30" s="146"/>
      <c r="E30" s="144">
        <f>IF(AND('Spätschicht(18-24) 25%'!E223&gt;0,'Nachtschicht(00-6) 50%'!E223&gt;0),"Schicht1&amp;2",IF('Spätschicht(18-24) 25%'!E223&gt;0,"Schicht1",IF('Nachtschicht(00-6) 50%'!E223&gt;0,"Schicht2","")))</f>
      </c>
      <c r="F30" s="207">
        <f>IF(E30="Schicht1",'Spätschicht(18-24) 25%'!D223,IF(E30="Schicht2",'Nachtschicht(00-6) 50%'!D223,IF(E30="Schicht1&amp;2",'Spätschicht(18-24) 25%'!D223+'Spätschicht(18-24) 25%'!D223,"")))</f>
      </c>
      <c r="G30" s="210">
        <f t="shared" si="3"/>
        <v>0</v>
      </c>
      <c r="H30" s="177">
        <f t="shared" si="1"/>
        <v>0</v>
      </c>
      <c r="I30" s="228"/>
      <c r="J30" s="173" t="e">
        <f>IF(#REF!-B30&lt;0,B30-#REF!,"")</f>
        <v>#REF!</v>
      </c>
      <c r="K30" s="172" t="e">
        <f>IF(#REF!-B30&gt;0,#REF!-B30,"")</f>
        <v>#REF!</v>
      </c>
      <c r="L30" s="139">
        <f t="shared" si="4"/>
        <v>0</v>
      </c>
      <c r="M30" s="138">
        <f>IF(E30="Schicht1",'Spätschicht(18-24) 25%'!E223,IF(E30="Schicht2",'Nachtschicht(00-6) 50%'!E223,IF(E30="Schicht1&amp;2",'Spätschicht(18-24) 25%'!E223+'Nachtschicht(00-6) 50%'!E223,"")))</f>
      </c>
    </row>
    <row r="31" spans="1:13" ht="13.5" customHeight="1">
      <c r="A31" s="140">
        <f t="shared" si="2"/>
        <v>42549</v>
      </c>
      <c r="B31" s="141">
        <f t="shared" si="0"/>
        <v>0.3333333333333333</v>
      </c>
      <c r="C31" s="146"/>
      <c r="D31" s="146"/>
      <c r="E31" s="144">
        <f>IF(AND('Spätschicht(18-24) 25%'!E224&gt;0,'Nachtschicht(00-6) 50%'!E224&gt;0),"Schicht1&amp;2",IF('Spätschicht(18-24) 25%'!E224&gt;0,"Schicht1",IF('Nachtschicht(00-6) 50%'!E224&gt;0,"Schicht2","")))</f>
      </c>
      <c r="F31" s="207">
        <f>IF(E31="Schicht1",'Spätschicht(18-24) 25%'!D224,IF(E31="Schicht2",'Nachtschicht(00-6) 50%'!D224,IF(E31="Schicht1&amp;2",'Spätschicht(18-24) 25%'!D224+'Spätschicht(18-24) 25%'!D224,"")))</f>
      </c>
      <c r="G31" s="210">
        <f t="shared" si="3"/>
        <v>0</v>
      </c>
      <c r="H31" s="177">
        <f t="shared" si="1"/>
        <v>0</v>
      </c>
      <c r="I31" s="228"/>
      <c r="J31" s="173" t="e">
        <f>IF(#REF!-B31&lt;0,B31-#REF!,"")</f>
        <v>#REF!</v>
      </c>
      <c r="K31" s="172" t="e">
        <f>IF(#REF!-B31&gt;0,#REF!-B31,"")</f>
        <v>#REF!</v>
      </c>
      <c r="L31" s="139">
        <f t="shared" si="4"/>
        <v>0</v>
      </c>
      <c r="M31" s="138">
        <f>IF(E31="Schicht1",'Spätschicht(18-24) 25%'!E224,IF(E31="Schicht2",'Nachtschicht(00-6) 50%'!E224,IF(E31="Schicht1&amp;2",'Spätschicht(18-24) 25%'!E224+'Nachtschicht(00-6) 50%'!E224,"")))</f>
      </c>
    </row>
    <row r="32" spans="1:13" ht="13.5" customHeight="1">
      <c r="A32" s="140">
        <f t="shared" si="2"/>
        <v>42550</v>
      </c>
      <c r="B32" s="141">
        <f t="shared" si="0"/>
        <v>0.3333333333333333</v>
      </c>
      <c r="C32" s="146"/>
      <c r="D32" s="146"/>
      <c r="E32" s="144">
        <f>IF(AND('Spätschicht(18-24) 25%'!E225&gt;0,'Nachtschicht(00-6) 50%'!E225&gt;0),"Schicht1&amp;2",IF('Spätschicht(18-24) 25%'!E225&gt;0,"Schicht1",IF('Nachtschicht(00-6) 50%'!E225&gt;0,"Schicht2","")))</f>
      </c>
      <c r="F32" s="207">
        <f>IF(E32="Schicht1",'Spätschicht(18-24) 25%'!D225,IF(E32="Schicht2",'Nachtschicht(00-6) 50%'!D225,IF(E32="Schicht1&amp;2",'Spätschicht(18-24) 25%'!D225+'Spätschicht(18-24) 25%'!D225,"")))</f>
      </c>
      <c r="G32" s="210">
        <f t="shared" si="3"/>
        <v>0</v>
      </c>
      <c r="H32" s="177">
        <f t="shared" si="1"/>
        <v>0</v>
      </c>
      <c r="I32" s="228"/>
      <c r="J32" s="173" t="e">
        <f>IF(#REF!-B32&lt;0,B32-#REF!,"")</f>
        <v>#REF!</v>
      </c>
      <c r="K32" s="172" t="e">
        <f>IF(#REF!-B32&gt;0,#REF!-B32,"")</f>
        <v>#REF!</v>
      </c>
      <c r="L32" s="139">
        <f t="shared" si="4"/>
        <v>0</v>
      </c>
      <c r="M32" s="138">
        <f>IF(E32="Schicht1",'Spätschicht(18-24) 25%'!E225,IF(E32="Schicht2",'Nachtschicht(00-6) 50%'!E225,IF(E32="Schicht1&amp;2",'Spätschicht(18-24) 25%'!E225+'Nachtschicht(00-6) 50%'!E225,"")))</f>
      </c>
    </row>
    <row r="33" spans="1:13" ht="13.5" customHeight="1" thickBot="1">
      <c r="A33" s="140">
        <f t="shared" si="2"/>
        <v>42551</v>
      </c>
      <c r="B33" s="141">
        <f t="shared" si="0"/>
        <v>0.3333333333333333</v>
      </c>
      <c r="C33" s="146"/>
      <c r="D33" s="146"/>
      <c r="E33" s="144">
        <f>IF(AND('Spätschicht(18-24) 25%'!E226&gt;0,'Nachtschicht(00-6) 50%'!E226&gt;0),"Schicht1&amp;2",IF('Spätschicht(18-24) 25%'!E226&gt;0,"Schicht1",IF('Nachtschicht(00-6) 50%'!E226&gt;0,"Schicht2","")))</f>
      </c>
      <c r="F33" s="209">
        <f>IF(E33="Schicht1",'Spätschicht(18-24) 25%'!D226,IF(E33="Schicht2",'Nachtschicht(00-6) 50%'!D226,IF(E33="Schicht1&amp;2",'Spätschicht(18-24) 25%'!D226+'Spätschicht(18-24) 25%'!D226,"")))</f>
      </c>
      <c r="G33" s="213">
        <f t="shared" si="3"/>
        <v>0</v>
      </c>
      <c r="H33" s="177">
        <f t="shared" si="1"/>
        <v>0</v>
      </c>
      <c r="I33" s="228"/>
      <c r="J33" s="173" t="e">
        <f>IF(#REF!-B33&lt;0,B33-#REF!,"")</f>
        <v>#REF!</v>
      </c>
      <c r="K33" s="172" t="e">
        <f>IF(#REF!-B33&gt;0,#REF!-B33,"")</f>
        <v>#REF!</v>
      </c>
      <c r="L33" s="139">
        <f t="shared" si="4"/>
        <v>0</v>
      </c>
      <c r="M33" s="138">
        <f>IF(E33="Schicht1",'Spätschicht(18-24) 25%'!E226,IF(E33="Schicht2",'Nachtschicht(00-6) 50%'!E226,IF(E33="Schicht1&amp;2",'Spätschicht(18-24) 25%'!E226+'Nachtschicht(00-6) 50%'!E226,"")))</f>
      </c>
    </row>
    <row r="34" spans="1:13" s="4" customFormat="1" ht="13.5" customHeight="1" thickBot="1">
      <c r="A34" s="171"/>
      <c r="B34" s="171"/>
      <c r="C34" s="171"/>
      <c r="D34" s="171"/>
      <c r="E34" s="171"/>
      <c r="F34" s="245">
        <f>SUM(F4:F33)</f>
        <v>0</v>
      </c>
      <c r="G34" s="240">
        <f>SUM(G4:G33)</f>
        <v>0</v>
      </c>
      <c r="H34" s="178"/>
      <c r="I34" s="178"/>
      <c r="J34" s="161" t="e">
        <f>SUM(J4:J33)</f>
        <v>#REF!</v>
      </c>
      <c r="K34" s="13" t="e">
        <f>SUM(K4:K33)</f>
        <v>#REF!</v>
      </c>
      <c r="L34" s="174">
        <f>SUM(L4:L33)</f>
        <v>0</v>
      </c>
      <c r="M34" s="174">
        <f>SUM(M4:M33)</f>
        <v>0</v>
      </c>
    </row>
    <row r="35" spans="1:13" ht="14.25" customHeight="1">
      <c r="A35" s="299" t="s">
        <v>76</v>
      </c>
      <c r="B35" s="300"/>
      <c r="C35" s="300"/>
      <c r="D35" s="300"/>
      <c r="E35" s="301"/>
      <c r="F35" s="335">
        <f>SUM(F34+G34)</f>
        <v>0</v>
      </c>
      <c r="G35" s="336"/>
      <c r="I35" s="343" t="s">
        <v>72</v>
      </c>
      <c r="J35" s="134"/>
      <c r="K35" s="134"/>
      <c r="L35" s="345">
        <f>SUM(L34+M34)</f>
        <v>0</v>
      </c>
      <c r="M35" s="346"/>
    </row>
    <row r="36" spans="1:13" ht="13.5" customHeight="1" thickBot="1">
      <c r="A36" s="302"/>
      <c r="B36" s="303"/>
      <c r="C36" s="303"/>
      <c r="D36" s="303"/>
      <c r="E36" s="304"/>
      <c r="F36" s="337"/>
      <c r="G36" s="338"/>
      <c r="H36" s="179"/>
      <c r="I36" s="344"/>
      <c r="J36" s="135"/>
      <c r="K36" s="135"/>
      <c r="L36" s="347"/>
      <c r="M36" s="348"/>
    </row>
    <row r="37" spans="1:9" ht="13.5" customHeight="1">
      <c r="A37" s="329" t="s">
        <v>77</v>
      </c>
      <c r="B37" s="330"/>
      <c r="C37" s="330"/>
      <c r="D37" s="330"/>
      <c r="E37" s="331"/>
      <c r="F37" s="339">
        <f>COUNTIF(I4:I33,"U")</f>
        <v>0</v>
      </c>
      <c r="G37" s="340"/>
      <c r="H37" s="179"/>
      <c r="I37" s="231"/>
    </row>
    <row r="38" spans="1:7" ht="12.75" customHeight="1" thickBot="1">
      <c r="A38" s="332"/>
      <c r="B38" s="333"/>
      <c r="C38" s="333"/>
      <c r="D38" s="333"/>
      <c r="E38" s="334"/>
      <c r="F38" s="341"/>
      <c r="G38" s="342"/>
    </row>
    <row r="39" ht="13.5" customHeight="1"/>
  </sheetData>
  <sheetProtection/>
  <mergeCells count="8">
    <mergeCell ref="A37:E38"/>
    <mergeCell ref="F35:G36"/>
    <mergeCell ref="F37:G38"/>
    <mergeCell ref="A3:B3"/>
    <mergeCell ref="I35:I36"/>
    <mergeCell ref="L35:M36"/>
    <mergeCell ref="C3:D3"/>
    <mergeCell ref="A35:E36"/>
  </mergeCells>
  <conditionalFormatting sqref="G34">
    <cfRule type="expression" priority="1" dxfId="0" stopIfTrue="1">
      <formula>OR(G34&lt;0,LEFT(G34,1)="-")</formula>
    </cfRule>
  </conditionalFormatting>
  <conditionalFormatting sqref="A4:M33">
    <cfRule type="expression" priority="2" dxfId="2" stopIfTrue="1">
      <formula>ISNUMBER(VLOOKUP($A4,Feiertage,1,0))</formula>
    </cfRule>
    <cfRule type="expression" priority="3" dxfId="1" stopIfTrue="1">
      <formula>WEEKDAY($A4,2)&gt;5</formula>
    </cfRule>
    <cfRule type="expression" priority="4" dxfId="0" stopIfTrue="1">
      <formula>OR(A4&lt;0,LEFT(A4,1)="-")</formula>
    </cfRule>
  </conditionalFormatting>
  <printOptions gridLines="1"/>
  <pageMargins left="0.7874015748031497" right="0.3937007874015748" top="0.7874015748031497" bottom="0.1968503937007874" header="0" footer="0"/>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sheetPr codeName="Tabelle7"/>
  <dimension ref="A1:M39"/>
  <sheetViews>
    <sheetView showZeros="0" zoomScalePageLayoutView="0" workbookViewId="0" topLeftCell="A1">
      <pane ySplit="2" topLeftCell="A17" activePane="bottomLeft" state="frozen"/>
      <selection pane="topLeft" activeCell="F40" sqref="F40"/>
      <selection pane="bottomLeft" activeCell="L40" sqref="L40"/>
    </sheetView>
  </sheetViews>
  <sheetFormatPr defaultColWidth="11.421875" defaultRowHeight="12.75"/>
  <cols>
    <col min="1" max="1" width="14.8515625" style="7" customWidth="1"/>
    <col min="2" max="2" width="11.421875" style="7" customWidth="1"/>
    <col min="3" max="4" width="10.57421875" style="133" bestFit="1" customWidth="1"/>
    <col min="5" max="5" width="8.8515625" style="133" bestFit="1" customWidth="1"/>
    <col min="6" max="6" width="11.8515625" style="133" bestFit="1" customWidth="1"/>
    <col min="7" max="7" width="10.7109375" style="133" customWidth="1"/>
    <col min="8" max="8" width="9.7109375" style="175" customWidth="1"/>
    <col min="9" max="9" width="11.8515625" style="11" customWidth="1"/>
    <col min="10" max="11" width="9.8515625" style="15" hidden="1" customWidth="1"/>
    <col min="12" max="12" width="9.8515625" style="137" customWidth="1"/>
    <col min="13" max="13" width="17.00390625" style="137" bestFit="1" customWidth="1"/>
    <col min="14" max="16384" width="11.421875" style="7" customWidth="1"/>
  </cols>
  <sheetData>
    <row r="1" spans="2:13" ht="12.75">
      <c r="B1" s="150"/>
      <c r="C1" s="205" t="s">
        <v>74</v>
      </c>
      <c r="D1" s="205" t="s">
        <v>74</v>
      </c>
      <c r="E1" s="153"/>
      <c r="F1" s="205" t="s">
        <v>75</v>
      </c>
      <c r="G1" s="205" t="s">
        <v>74</v>
      </c>
      <c r="H1" s="180"/>
      <c r="I1" s="154"/>
      <c r="J1" s="152"/>
      <c r="K1" s="152"/>
      <c r="L1" s="155"/>
      <c r="M1" s="155"/>
    </row>
    <row r="2" spans="1:13" s="4" customFormat="1" ht="13.5" thickBot="1">
      <c r="A2" s="3"/>
      <c r="B2" s="151" t="s">
        <v>15</v>
      </c>
      <c r="C2" s="156" t="s">
        <v>1</v>
      </c>
      <c r="D2" s="156" t="s">
        <v>2</v>
      </c>
      <c r="E2" s="156" t="s">
        <v>73</v>
      </c>
      <c r="F2" s="156" t="s">
        <v>17</v>
      </c>
      <c r="G2" s="156" t="s">
        <v>17</v>
      </c>
      <c r="H2" s="181" t="s">
        <v>29</v>
      </c>
      <c r="I2" s="157" t="s">
        <v>38</v>
      </c>
      <c r="J2" s="158"/>
      <c r="K2" s="158"/>
      <c r="L2" s="182" t="s">
        <v>70</v>
      </c>
      <c r="M2" s="167" t="s">
        <v>71</v>
      </c>
    </row>
    <row r="3" spans="1:12" ht="33" customHeight="1">
      <c r="A3" s="292">
        <f>DATE(gewJahr,7,1)</f>
        <v>42552</v>
      </c>
      <c r="B3" s="293"/>
      <c r="C3" s="298"/>
      <c r="D3" s="298"/>
      <c r="E3" s="169"/>
      <c r="F3" s="169"/>
      <c r="G3" s="132"/>
      <c r="H3" s="176"/>
      <c r="I3" s="6"/>
      <c r="J3" s="14" t="s">
        <v>19</v>
      </c>
      <c r="K3" s="14" t="s">
        <v>20</v>
      </c>
      <c r="L3" s="170"/>
    </row>
    <row r="4" spans="1:13" ht="13.5" customHeight="1">
      <c r="A4" s="140">
        <f>DATE(gewJahr,MONTH($A$3),DAY(A3))</f>
        <v>42552</v>
      </c>
      <c r="B4" s="141">
        <f aca="true" t="shared" si="0" ref="B4:B34">IF(OR(A4="",ISNUMBER(VLOOKUP(A4,Feiertage,1,FALSE))),0,VLOOKUP(WEEKDAY(A4,2),Tagesarbeitszeit,2,0))</f>
        <v>0.3333333333333333</v>
      </c>
      <c r="C4" s="146"/>
      <c r="D4" s="146"/>
      <c r="E4" s="144">
        <f>IF(AND('Spätschicht(18-24) 25%'!E234&gt;0,'Nachtschicht(00-6) 50%'!E234&gt;0),"Schicht1&amp;2",IF('Spätschicht(18-24) 25%'!E234&gt;0,"Schicht1",IF('Nachtschicht(00-6) 50%'!E234&gt;0,"Schicht2","")))</f>
      </c>
      <c r="F4" s="207">
        <f>IF(E4="Schicht1",'Spätschicht(18-24) 25%'!D234,IF(E4="Schicht2",'Nachtschicht(00-6) 50%'!D234,IF(E4="Schicht1&amp;2",'Spätschicht(18-24) 25%'!D234+'Spätschicht(18-24) 25%'!D234,"")))</f>
      </c>
      <c r="G4" s="210">
        <f>SUM(D4-C4)</f>
        <v>0</v>
      </c>
      <c r="H4" s="177">
        <f aca="true" t="shared" si="1" ref="H4:H34">IF(OR(I4="U",I4="K",I4="HU",G4=0),0,VLOOKUP(WEEKDAY(A4,2),Tagesarbeitszeit,3,0))</f>
        <v>0</v>
      </c>
      <c r="I4" s="228"/>
      <c r="J4" s="172" t="e">
        <f>IF(#REF!-B4&lt;0,B4-#REF!,"")</f>
        <v>#REF!</v>
      </c>
      <c r="K4" s="172" t="e">
        <f>IF(#REF!-B4&gt;0,#REF!-B4,"")</f>
        <v>#REF!</v>
      </c>
      <c r="L4" s="139">
        <f>G4*12.7</f>
        <v>0</v>
      </c>
      <c r="M4" s="203">
        <f>IF(E3="Schicht1",'Spätschicht(18-24) 25%'!E234,IF(E3="Schicht2",'Nachtschicht(00-6) 50%'!E234,IF(E3="Schicht1&amp;2",'Spätschicht(18-24) 25%'!E234+'Nachtschicht(00-6) 50%'!E234,"")))</f>
      </c>
    </row>
    <row r="5" spans="1:13" ht="13.5" customHeight="1">
      <c r="A5" s="140">
        <f aca="true" t="shared" si="2" ref="A5:A34">IF(A4="","",IF(MONTH(A4+1)=MONTH($A$3),DATE(gewJahr,MONTH($A$3),DAY(A4+1)),""))</f>
        <v>42553</v>
      </c>
      <c r="B5" s="141">
        <f t="shared" si="0"/>
        <v>0.3333333333333333</v>
      </c>
      <c r="C5" s="146"/>
      <c r="D5" s="183"/>
      <c r="E5" s="144">
        <f>IF(AND('Spätschicht(18-24) 25%'!E235&gt;0,'Nachtschicht(00-6) 50%'!E235&gt;0),"Schicht1&amp;2",IF('Spätschicht(18-24) 25%'!E235&gt;0,"Schicht1",IF('Nachtschicht(00-6) 50%'!E235&gt;0,"Schicht2","")))</f>
      </c>
      <c r="F5" s="207">
        <f>IF(E5="Schicht1",'Spätschicht(18-24) 25%'!D235,IF(E5="Schicht2",'Nachtschicht(00-6) 50%'!D235,IF(E5="Schicht1&amp;2",'Spätschicht(18-24) 25%'!D235+'Spätschicht(18-24) 25%'!D235,"")))</f>
      </c>
      <c r="G5" s="210">
        <f aca="true" t="shared" si="3" ref="G5:G34">SUM(D5-C5)</f>
        <v>0</v>
      </c>
      <c r="H5" s="177">
        <f t="shared" si="1"/>
        <v>0</v>
      </c>
      <c r="I5" s="228"/>
      <c r="J5" s="173" t="e">
        <f>IF(#REF!-B5&lt;0,B5-#REF!,"")</f>
        <v>#REF!</v>
      </c>
      <c r="K5" s="172" t="e">
        <f>IF(#REF!-B5&gt;0,#REF!-B5,"")</f>
        <v>#REF!</v>
      </c>
      <c r="L5" s="139">
        <f aca="true" t="shared" si="4" ref="L5:L34">G5*12.7</f>
        <v>0</v>
      </c>
      <c r="M5" s="203">
        <f>IF(E4="Schicht1",'Spätschicht(18-24) 25%'!E235,IF(E4="Schicht2",'Nachtschicht(00-6) 50%'!E235,IF(E4="Schicht1&amp;2",'Spätschicht(18-24) 25%'!E235+'Nachtschicht(00-6) 50%'!E235,"")))</f>
      </c>
    </row>
    <row r="6" spans="1:13" ht="13.5" customHeight="1">
      <c r="A6" s="140">
        <f t="shared" si="2"/>
        <v>42554</v>
      </c>
      <c r="B6" s="141">
        <f t="shared" si="0"/>
        <v>0.3333333333333333</v>
      </c>
      <c r="C6" s="146"/>
      <c r="D6" s="146"/>
      <c r="E6" s="144">
        <f>IF(AND('Spätschicht(18-24) 25%'!E236&gt;0,'Nachtschicht(00-6) 50%'!E236&gt;0),"Schicht1&amp;2",IF('Spätschicht(18-24) 25%'!E236&gt;0,"Schicht1",IF('Nachtschicht(00-6) 50%'!E236&gt;0,"Schicht2","")))</f>
      </c>
      <c r="F6" s="207">
        <f>IF(E6="Schicht1",'Spätschicht(18-24) 25%'!D236,IF(E6="Schicht2",'Nachtschicht(00-6) 50%'!D236,IF(E6="Schicht1&amp;2",'Spätschicht(18-24) 25%'!D236+'Spätschicht(18-24) 25%'!D236,"")))</f>
      </c>
      <c r="G6" s="210">
        <f t="shared" si="3"/>
        <v>0</v>
      </c>
      <c r="H6" s="177">
        <f t="shared" si="1"/>
        <v>0</v>
      </c>
      <c r="I6" s="228"/>
      <c r="J6" s="173" t="e">
        <f>IF(#REF!-B6&lt;0,B6-#REF!,"")</f>
        <v>#REF!</v>
      </c>
      <c r="K6" s="172" t="e">
        <f>IF(#REF!-B6&gt;0,#REF!-B6,"")</f>
        <v>#REF!</v>
      </c>
      <c r="L6" s="139">
        <f t="shared" si="4"/>
        <v>0</v>
      </c>
      <c r="M6" s="203">
        <f>IF(E5="Schicht1",'Spätschicht(18-24) 25%'!E236,IF(E5="Schicht2",'Nachtschicht(00-6) 50%'!E236,IF(E5="Schicht1&amp;2",'Spätschicht(18-24) 25%'!E236+'Nachtschicht(00-6) 50%'!E236,"")))</f>
      </c>
    </row>
    <row r="7" spans="1:13" ht="13.5" customHeight="1">
      <c r="A7" s="140">
        <f t="shared" si="2"/>
        <v>42555</v>
      </c>
      <c r="B7" s="141">
        <f t="shared" si="0"/>
        <v>0.3333333333333333</v>
      </c>
      <c r="C7" s="146"/>
      <c r="D7" s="146"/>
      <c r="E7" s="144">
        <f>IF(AND('Spätschicht(18-24) 25%'!E237&gt;0,'Nachtschicht(00-6) 50%'!E237&gt;0),"Schicht1&amp;2",IF('Spätschicht(18-24) 25%'!E237&gt;0,"Schicht1",IF('Nachtschicht(00-6) 50%'!E237&gt;0,"Schicht2","")))</f>
      </c>
      <c r="F7" s="207">
        <f>IF(E7="Schicht1",'Spätschicht(18-24) 25%'!D237,IF(E7="Schicht2",'Nachtschicht(00-6) 50%'!D237,IF(E7="Schicht1&amp;2",'Spätschicht(18-24) 25%'!D237+'Spätschicht(18-24) 25%'!D237,"")))</f>
      </c>
      <c r="G7" s="210">
        <f t="shared" si="3"/>
        <v>0</v>
      </c>
      <c r="H7" s="177">
        <f t="shared" si="1"/>
        <v>0</v>
      </c>
      <c r="I7" s="228"/>
      <c r="J7" s="173" t="e">
        <f>IF(#REF!-B7&lt;0,B7-#REF!,"")</f>
        <v>#REF!</v>
      </c>
      <c r="K7" s="172" t="e">
        <f>IF(#REF!-B7&gt;0,#REF!-B7,"")</f>
        <v>#REF!</v>
      </c>
      <c r="L7" s="139">
        <f t="shared" si="4"/>
        <v>0</v>
      </c>
      <c r="M7" s="203">
        <f>IF(E6="Schicht1",'Spätschicht(18-24) 25%'!E237,IF(E6="Schicht2",'Nachtschicht(00-6) 50%'!E237,IF(E6="Schicht1&amp;2",'Spätschicht(18-24) 25%'!E237+'Nachtschicht(00-6) 50%'!E237,"")))</f>
      </c>
    </row>
    <row r="8" spans="1:13" ht="13.5" customHeight="1">
      <c r="A8" s="140">
        <f t="shared" si="2"/>
        <v>42556</v>
      </c>
      <c r="B8" s="141">
        <f t="shared" si="0"/>
        <v>0.3333333333333333</v>
      </c>
      <c r="C8" s="146"/>
      <c r="D8" s="146"/>
      <c r="E8" s="144">
        <f>IF(AND('Spätschicht(18-24) 25%'!E238&gt;0,'Nachtschicht(00-6) 50%'!E238&gt;0),"Schicht1&amp;2",IF('Spätschicht(18-24) 25%'!E238&gt;0,"Schicht1",IF('Nachtschicht(00-6) 50%'!E238&gt;0,"Schicht2","")))</f>
      </c>
      <c r="F8" s="207">
        <f>IF(E8="Schicht1",'Spätschicht(18-24) 25%'!D238,IF(E8="Schicht2",'Nachtschicht(00-6) 50%'!D238,IF(E8="Schicht1&amp;2",'Spätschicht(18-24) 25%'!D238+'Spätschicht(18-24) 25%'!D238,"")))</f>
      </c>
      <c r="G8" s="210">
        <f t="shared" si="3"/>
        <v>0</v>
      </c>
      <c r="H8" s="177">
        <f t="shared" si="1"/>
        <v>0</v>
      </c>
      <c r="I8" s="228"/>
      <c r="J8" s="173" t="e">
        <f>IF(#REF!-B8&lt;0,B8-#REF!,"")</f>
        <v>#REF!</v>
      </c>
      <c r="K8" s="172" t="e">
        <f>IF(#REF!-B8&gt;0,#REF!-B8,"")</f>
        <v>#REF!</v>
      </c>
      <c r="L8" s="139">
        <f t="shared" si="4"/>
        <v>0</v>
      </c>
      <c r="M8" s="203">
        <f>IF(E7="Schicht1",'Spätschicht(18-24) 25%'!E238,IF(E7="Schicht2",'Nachtschicht(00-6) 50%'!E238,IF(E7="Schicht1&amp;2",'Spätschicht(18-24) 25%'!E238+'Nachtschicht(00-6) 50%'!E238,"")))</f>
      </c>
    </row>
    <row r="9" spans="1:13" ht="13.5" customHeight="1">
      <c r="A9" s="140">
        <f t="shared" si="2"/>
        <v>42557</v>
      </c>
      <c r="B9" s="141">
        <f t="shared" si="0"/>
        <v>0.3333333333333333</v>
      </c>
      <c r="C9" s="146"/>
      <c r="D9" s="146"/>
      <c r="E9" s="144">
        <f>IF(AND('Spätschicht(18-24) 25%'!E239&gt;0,'Nachtschicht(00-6) 50%'!E239&gt;0),"Schicht1&amp;2",IF('Spätschicht(18-24) 25%'!E239&gt;0,"Schicht1",IF('Nachtschicht(00-6) 50%'!E239&gt;0,"Schicht2","")))</f>
      </c>
      <c r="F9" s="207">
        <f>IF(E9="Schicht1",'Spätschicht(18-24) 25%'!D239,IF(E9="Schicht2",'Nachtschicht(00-6) 50%'!D239,IF(E9="Schicht1&amp;2",'Spätschicht(18-24) 25%'!D239+'Spätschicht(18-24) 25%'!D239,"")))</f>
      </c>
      <c r="G9" s="210">
        <f t="shared" si="3"/>
        <v>0</v>
      </c>
      <c r="H9" s="177">
        <f t="shared" si="1"/>
        <v>0</v>
      </c>
      <c r="I9" s="228"/>
      <c r="J9" s="173" t="e">
        <f>IF(#REF!-B9&lt;0,B9-#REF!,"")</f>
        <v>#REF!</v>
      </c>
      <c r="K9" s="172" t="e">
        <f>IF(#REF!-B9&gt;0,#REF!-B9,"")</f>
        <v>#REF!</v>
      </c>
      <c r="L9" s="139">
        <f t="shared" si="4"/>
        <v>0</v>
      </c>
      <c r="M9" s="203">
        <f>IF(E8="Schicht1",'Spätschicht(18-24) 25%'!E239,IF(E8="Schicht2",'Nachtschicht(00-6) 50%'!E239,IF(E8="Schicht1&amp;2",'Spätschicht(18-24) 25%'!E239+'Nachtschicht(00-6) 50%'!E239,"")))</f>
      </c>
    </row>
    <row r="10" spans="1:13" ht="13.5" customHeight="1">
      <c r="A10" s="140">
        <f t="shared" si="2"/>
        <v>42558</v>
      </c>
      <c r="B10" s="141">
        <f t="shared" si="0"/>
        <v>0.3333333333333333</v>
      </c>
      <c r="C10" s="146"/>
      <c r="D10" s="146"/>
      <c r="E10" s="144">
        <f>IF(AND('Spätschicht(18-24) 25%'!E240&gt;0,'Nachtschicht(00-6) 50%'!E240&gt;0),"Schicht1&amp;2",IF('Spätschicht(18-24) 25%'!E240&gt;0,"Schicht1",IF('Nachtschicht(00-6) 50%'!E240&gt;0,"Schicht2","")))</f>
      </c>
      <c r="F10" s="207">
        <f>IF(E10="Schicht1",'Spätschicht(18-24) 25%'!D240,IF(E10="Schicht2",'Nachtschicht(00-6) 50%'!D240,IF(E10="Schicht1&amp;2",'Spätschicht(18-24) 25%'!D240+'Spätschicht(18-24) 25%'!D240,"")))</f>
      </c>
      <c r="G10" s="210">
        <f t="shared" si="3"/>
        <v>0</v>
      </c>
      <c r="H10" s="177">
        <f t="shared" si="1"/>
        <v>0</v>
      </c>
      <c r="I10" s="228"/>
      <c r="J10" s="173" t="e">
        <f>IF(#REF!-B10&lt;0,B10-#REF!,"")</f>
        <v>#REF!</v>
      </c>
      <c r="K10" s="172" t="e">
        <f>IF(#REF!-B10&gt;0,#REF!-B10,"")</f>
        <v>#REF!</v>
      </c>
      <c r="L10" s="139">
        <f t="shared" si="4"/>
        <v>0</v>
      </c>
      <c r="M10" s="203">
        <f>IF(E9="Schicht1",'Spätschicht(18-24) 25%'!E240,IF(E9="Schicht2",'Nachtschicht(00-6) 50%'!E240,IF(E9="Schicht1&amp;2",'Spätschicht(18-24) 25%'!E240+'Nachtschicht(00-6) 50%'!E240,"")))</f>
      </c>
    </row>
    <row r="11" spans="1:13" ht="13.5" customHeight="1">
      <c r="A11" s="140">
        <f t="shared" si="2"/>
        <v>42559</v>
      </c>
      <c r="B11" s="141">
        <f t="shared" si="0"/>
        <v>0.3333333333333333</v>
      </c>
      <c r="C11" s="146"/>
      <c r="D11" s="146"/>
      <c r="E11" s="144">
        <f>IF(AND('Spätschicht(18-24) 25%'!E241&gt;0,'Nachtschicht(00-6) 50%'!E241&gt;0),"Schicht1&amp;2",IF('Spätschicht(18-24) 25%'!E241&gt;0,"Schicht1",IF('Nachtschicht(00-6) 50%'!E241&gt;0,"Schicht2","")))</f>
      </c>
      <c r="F11" s="207">
        <f>IF(E11="Schicht1",'Spätschicht(18-24) 25%'!D241,IF(E11="Schicht2",'Nachtschicht(00-6) 50%'!D241,IF(E11="Schicht1&amp;2",'Spätschicht(18-24) 25%'!D241+'Spätschicht(18-24) 25%'!D241,"")))</f>
      </c>
      <c r="G11" s="210">
        <f t="shared" si="3"/>
        <v>0</v>
      </c>
      <c r="H11" s="177">
        <f t="shared" si="1"/>
        <v>0</v>
      </c>
      <c r="I11" s="228"/>
      <c r="J11" s="173" t="e">
        <f>IF(#REF!-B11&lt;0,B11-#REF!,"")</f>
        <v>#REF!</v>
      </c>
      <c r="K11" s="172" t="e">
        <f>IF(#REF!-B11&gt;0,#REF!-B11,"")</f>
        <v>#REF!</v>
      </c>
      <c r="L11" s="139">
        <f t="shared" si="4"/>
        <v>0</v>
      </c>
      <c r="M11" s="203">
        <f>IF(E10="Schicht1",'Spätschicht(18-24) 25%'!E241,IF(E10="Schicht2",'Nachtschicht(00-6) 50%'!E241,IF(E10="Schicht1&amp;2",'Spätschicht(18-24) 25%'!E241+'Nachtschicht(00-6) 50%'!E241,"")))</f>
      </c>
    </row>
    <row r="12" spans="1:13" ht="13.5" customHeight="1">
      <c r="A12" s="140">
        <f t="shared" si="2"/>
        <v>42560</v>
      </c>
      <c r="B12" s="141">
        <f t="shared" si="0"/>
        <v>0.3333333333333333</v>
      </c>
      <c r="C12" s="146"/>
      <c r="D12" s="146"/>
      <c r="E12" s="144">
        <f>IF(AND('Spätschicht(18-24) 25%'!E242&gt;0,'Nachtschicht(00-6) 50%'!E242&gt;0),"Schicht1&amp;2",IF('Spätschicht(18-24) 25%'!E242&gt;0,"Schicht1",IF('Nachtschicht(00-6) 50%'!E242&gt;0,"Schicht2","")))</f>
      </c>
      <c r="F12" s="207">
        <f>IF(E12="Schicht1",'Spätschicht(18-24) 25%'!D242,IF(E12="Schicht2",'Nachtschicht(00-6) 50%'!D242,IF(E12="Schicht1&amp;2",'Spätschicht(18-24) 25%'!D242+'Spätschicht(18-24) 25%'!D242,"")))</f>
      </c>
      <c r="G12" s="210">
        <f t="shared" si="3"/>
        <v>0</v>
      </c>
      <c r="H12" s="177">
        <f t="shared" si="1"/>
        <v>0</v>
      </c>
      <c r="I12" s="228"/>
      <c r="J12" s="173" t="e">
        <f>IF(#REF!-B12&lt;0,B12-#REF!,"")</f>
        <v>#REF!</v>
      </c>
      <c r="K12" s="172" t="e">
        <f>IF(#REF!-B12&gt;0,#REF!-B12,"")</f>
        <v>#REF!</v>
      </c>
      <c r="L12" s="139">
        <f t="shared" si="4"/>
        <v>0</v>
      </c>
      <c r="M12" s="203">
        <f>IF(E11="Schicht1",'Spätschicht(18-24) 25%'!E242,IF(E11="Schicht2",'Nachtschicht(00-6) 50%'!E242,IF(E11="Schicht1&amp;2",'Spätschicht(18-24) 25%'!E242+'Nachtschicht(00-6) 50%'!E242,"")))</f>
      </c>
    </row>
    <row r="13" spans="1:13" ht="13.5" customHeight="1">
      <c r="A13" s="140">
        <f t="shared" si="2"/>
        <v>42561</v>
      </c>
      <c r="B13" s="141">
        <f t="shared" si="0"/>
        <v>0.3333333333333333</v>
      </c>
      <c r="C13" s="146"/>
      <c r="D13" s="146"/>
      <c r="E13" s="144">
        <f>IF(AND('Spätschicht(18-24) 25%'!E243&gt;0,'Nachtschicht(00-6) 50%'!E243&gt;0),"Schicht1&amp;2",IF('Spätschicht(18-24) 25%'!E243&gt;0,"Schicht1",IF('Nachtschicht(00-6) 50%'!E243&gt;0,"Schicht2","")))</f>
      </c>
      <c r="F13" s="207">
        <f>IF(E13="Schicht1",'Spätschicht(18-24) 25%'!D243,IF(E13="Schicht2",'Nachtschicht(00-6) 50%'!D243,IF(E13="Schicht1&amp;2",'Spätschicht(18-24) 25%'!D243+'Spätschicht(18-24) 25%'!D243,"")))</f>
      </c>
      <c r="G13" s="210">
        <f t="shared" si="3"/>
        <v>0</v>
      </c>
      <c r="H13" s="177">
        <f t="shared" si="1"/>
        <v>0</v>
      </c>
      <c r="I13" s="228"/>
      <c r="J13" s="173" t="e">
        <f>IF(#REF!-B13&lt;0,B13-#REF!,"")</f>
        <v>#REF!</v>
      </c>
      <c r="K13" s="172" t="e">
        <f>IF(#REF!-B13&gt;0,#REF!-B13,"")</f>
        <v>#REF!</v>
      </c>
      <c r="L13" s="139">
        <f t="shared" si="4"/>
        <v>0</v>
      </c>
      <c r="M13" s="203">
        <f>IF(E12="Schicht1",'Spätschicht(18-24) 25%'!E243,IF(E12="Schicht2",'Nachtschicht(00-6) 50%'!E243,IF(E12="Schicht1&amp;2",'Spätschicht(18-24) 25%'!E243+'Nachtschicht(00-6) 50%'!E243,"")))</f>
      </c>
    </row>
    <row r="14" spans="1:13" ht="13.5" customHeight="1">
      <c r="A14" s="140">
        <f t="shared" si="2"/>
        <v>42562</v>
      </c>
      <c r="B14" s="141">
        <f t="shared" si="0"/>
        <v>0.3333333333333333</v>
      </c>
      <c r="C14" s="146"/>
      <c r="D14" s="146"/>
      <c r="E14" s="144">
        <f>IF(AND('Spätschicht(18-24) 25%'!E244&gt;0,'Nachtschicht(00-6) 50%'!E244&gt;0),"Schicht1&amp;2",IF('Spätschicht(18-24) 25%'!E244&gt;0,"Schicht1",IF('Nachtschicht(00-6) 50%'!E244&gt;0,"Schicht2","")))</f>
      </c>
      <c r="F14" s="207">
        <f>IF(E14="Schicht1",'Spätschicht(18-24) 25%'!D244,IF(E14="Schicht2",'Nachtschicht(00-6) 50%'!D244,IF(E14="Schicht1&amp;2",'Spätschicht(18-24) 25%'!D244+'Spätschicht(18-24) 25%'!D244,"")))</f>
      </c>
      <c r="G14" s="210">
        <f t="shared" si="3"/>
        <v>0</v>
      </c>
      <c r="H14" s="177">
        <f t="shared" si="1"/>
        <v>0</v>
      </c>
      <c r="I14" s="228"/>
      <c r="J14" s="173" t="e">
        <f>IF(#REF!-B14&lt;0,B14-#REF!,"")</f>
        <v>#REF!</v>
      </c>
      <c r="K14" s="172" t="e">
        <f>IF(#REF!-B14&gt;0,#REF!-B14,"")</f>
        <v>#REF!</v>
      </c>
      <c r="L14" s="139">
        <f t="shared" si="4"/>
        <v>0</v>
      </c>
      <c r="M14" s="203">
        <f>IF(E13="Schicht1",'Spätschicht(18-24) 25%'!E244,IF(E13="Schicht2",'Nachtschicht(00-6) 50%'!E244,IF(E13="Schicht1&amp;2",'Spätschicht(18-24) 25%'!E244+'Nachtschicht(00-6) 50%'!E244,"")))</f>
      </c>
    </row>
    <row r="15" spans="1:13" ht="13.5" customHeight="1">
      <c r="A15" s="140">
        <f t="shared" si="2"/>
        <v>42563</v>
      </c>
      <c r="B15" s="141">
        <f t="shared" si="0"/>
        <v>0.3333333333333333</v>
      </c>
      <c r="C15" s="146"/>
      <c r="D15" s="146"/>
      <c r="E15" s="144">
        <f>IF(AND('Spätschicht(18-24) 25%'!E245&gt;0,'Nachtschicht(00-6) 50%'!E245&gt;0),"Schicht1&amp;2",IF('Spätschicht(18-24) 25%'!E245&gt;0,"Schicht1",IF('Nachtschicht(00-6) 50%'!E245&gt;0,"Schicht2","")))</f>
      </c>
      <c r="F15" s="207">
        <f>IF(E15="Schicht1",'Spätschicht(18-24) 25%'!D245,IF(E15="Schicht2",'Nachtschicht(00-6) 50%'!D245,IF(E15="Schicht1&amp;2",'Spätschicht(18-24) 25%'!D245+'Spätschicht(18-24) 25%'!D245,"")))</f>
      </c>
      <c r="G15" s="210">
        <f t="shared" si="3"/>
        <v>0</v>
      </c>
      <c r="H15" s="177">
        <f t="shared" si="1"/>
        <v>0</v>
      </c>
      <c r="I15" s="228"/>
      <c r="J15" s="173" t="e">
        <f>IF(#REF!-B15&lt;0,B15-#REF!,"")</f>
        <v>#REF!</v>
      </c>
      <c r="K15" s="172" t="e">
        <f>IF(#REF!-B15&gt;0,#REF!-B15,"")</f>
        <v>#REF!</v>
      </c>
      <c r="L15" s="139">
        <f t="shared" si="4"/>
        <v>0</v>
      </c>
      <c r="M15" s="203">
        <f>IF(E14="Schicht1",'Spätschicht(18-24) 25%'!E245,IF(E14="Schicht2",'Nachtschicht(00-6) 50%'!E245,IF(E14="Schicht1&amp;2",'Spätschicht(18-24) 25%'!E245+'Nachtschicht(00-6) 50%'!E245,"")))</f>
      </c>
    </row>
    <row r="16" spans="1:13" ht="13.5" customHeight="1">
      <c r="A16" s="140">
        <f t="shared" si="2"/>
        <v>42564</v>
      </c>
      <c r="B16" s="141">
        <f t="shared" si="0"/>
        <v>0.3333333333333333</v>
      </c>
      <c r="C16" s="146"/>
      <c r="D16" s="146"/>
      <c r="E16" s="144">
        <f>IF(AND('Spätschicht(18-24) 25%'!E246&gt;0,'Nachtschicht(00-6) 50%'!E246&gt;0),"Schicht1&amp;2",IF('Spätschicht(18-24) 25%'!E246&gt;0,"Schicht1",IF('Nachtschicht(00-6) 50%'!E246&gt;0,"Schicht2","")))</f>
      </c>
      <c r="F16" s="207">
        <f>IF(E16="Schicht1",'Spätschicht(18-24) 25%'!D246,IF(E16="Schicht2",'Nachtschicht(00-6) 50%'!D246,IF(E16="Schicht1&amp;2",'Spätschicht(18-24) 25%'!D246+'Spätschicht(18-24) 25%'!D246,"")))</f>
      </c>
      <c r="G16" s="210">
        <f t="shared" si="3"/>
        <v>0</v>
      </c>
      <c r="H16" s="177">
        <f t="shared" si="1"/>
        <v>0</v>
      </c>
      <c r="I16" s="228"/>
      <c r="J16" s="173" t="e">
        <f>IF(#REF!-B16&lt;0,B16-#REF!,"")</f>
        <v>#REF!</v>
      </c>
      <c r="K16" s="172" t="e">
        <f>IF(#REF!-B16&gt;0,#REF!-B16,"")</f>
        <v>#REF!</v>
      </c>
      <c r="L16" s="139">
        <f t="shared" si="4"/>
        <v>0</v>
      </c>
      <c r="M16" s="203">
        <f>IF(E15="Schicht1",'Spätschicht(18-24) 25%'!E246,IF(E15="Schicht2",'Nachtschicht(00-6) 50%'!E246,IF(E15="Schicht1&amp;2",'Spätschicht(18-24) 25%'!E246+'Nachtschicht(00-6) 50%'!E246,"")))</f>
      </c>
    </row>
    <row r="17" spans="1:13" ht="13.5" customHeight="1">
      <c r="A17" s="140">
        <f t="shared" si="2"/>
        <v>42565</v>
      </c>
      <c r="B17" s="141">
        <f t="shared" si="0"/>
        <v>0.3333333333333333</v>
      </c>
      <c r="C17" s="146"/>
      <c r="D17" s="146"/>
      <c r="E17" s="144">
        <f>IF(AND('Spätschicht(18-24) 25%'!E247&gt;0,'Nachtschicht(00-6) 50%'!E247&gt;0),"Schicht1&amp;2",IF('Spätschicht(18-24) 25%'!E247&gt;0,"Schicht1",IF('Nachtschicht(00-6) 50%'!E247&gt;0,"Schicht2","")))</f>
      </c>
      <c r="F17" s="207">
        <f>IF(E17="Schicht1",'Spätschicht(18-24) 25%'!D247,IF(E17="Schicht2",'Nachtschicht(00-6) 50%'!D247,IF(E17="Schicht1&amp;2",'Spätschicht(18-24) 25%'!D247+'Spätschicht(18-24) 25%'!D247,"")))</f>
      </c>
      <c r="G17" s="210">
        <f t="shared" si="3"/>
        <v>0</v>
      </c>
      <c r="H17" s="177">
        <f t="shared" si="1"/>
        <v>0</v>
      </c>
      <c r="I17" s="228"/>
      <c r="J17" s="173" t="e">
        <f>IF(#REF!-B17&lt;0,B17-#REF!,"")</f>
        <v>#REF!</v>
      </c>
      <c r="K17" s="172" t="e">
        <f>IF(#REF!-B17&gt;0,#REF!-B17,"")</f>
        <v>#REF!</v>
      </c>
      <c r="L17" s="139">
        <f t="shared" si="4"/>
        <v>0</v>
      </c>
      <c r="M17" s="203">
        <f>IF(E16="Schicht1",'Spätschicht(18-24) 25%'!E247,IF(E16="Schicht2",'Nachtschicht(00-6) 50%'!E247,IF(E16="Schicht1&amp;2",'Spätschicht(18-24) 25%'!E247+'Nachtschicht(00-6) 50%'!E247,"")))</f>
      </c>
    </row>
    <row r="18" spans="1:13" ht="13.5" customHeight="1">
      <c r="A18" s="140">
        <f t="shared" si="2"/>
        <v>42566</v>
      </c>
      <c r="B18" s="141">
        <f t="shared" si="0"/>
        <v>0.3333333333333333</v>
      </c>
      <c r="C18" s="146"/>
      <c r="D18" s="146"/>
      <c r="E18" s="144">
        <f>IF(AND('Spätschicht(18-24) 25%'!E248&gt;0,'Nachtschicht(00-6) 50%'!E248&gt;0),"Schicht1&amp;2",IF('Spätschicht(18-24) 25%'!E248&gt;0,"Schicht1",IF('Nachtschicht(00-6) 50%'!E248&gt;0,"Schicht2","")))</f>
      </c>
      <c r="F18" s="207">
        <f>IF(E18="Schicht1",'Spätschicht(18-24) 25%'!D248,IF(E18="Schicht2",'Nachtschicht(00-6) 50%'!D248,IF(E18="Schicht1&amp;2",'Spätschicht(18-24) 25%'!D248+'Spätschicht(18-24) 25%'!D248,"")))</f>
      </c>
      <c r="G18" s="210">
        <f t="shared" si="3"/>
        <v>0</v>
      </c>
      <c r="H18" s="177">
        <f t="shared" si="1"/>
        <v>0</v>
      </c>
      <c r="I18" s="228"/>
      <c r="J18" s="173" t="e">
        <f>IF(#REF!-B18&lt;0,B18-#REF!,"")</f>
        <v>#REF!</v>
      </c>
      <c r="K18" s="172" t="e">
        <f>IF(#REF!-B18&gt;0,#REF!-B18,"")</f>
        <v>#REF!</v>
      </c>
      <c r="L18" s="139">
        <f t="shared" si="4"/>
        <v>0</v>
      </c>
      <c r="M18" s="203">
        <f>IF(E17="Schicht1",'Spätschicht(18-24) 25%'!E248,IF(E17="Schicht2",'Nachtschicht(00-6) 50%'!E248,IF(E17="Schicht1&amp;2",'Spätschicht(18-24) 25%'!E248+'Nachtschicht(00-6) 50%'!E248,"")))</f>
      </c>
    </row>
    <row r="19" spans="1:13" ht="13.5" customHeight="1">
      <c r="A19" s="140">
        <f t="shared" si="2"/>
        <v>42567</v>
      </c>
      <c r="B19" s="141">
        <f t="shared" si="0"/>
        <v>0.3333333333333333</v>
      </c>
      <c r="C19" s="146"/>
      <c r="D19" s="146"/>
      <c r="E19" s="144">
        <f>IF(AND('Spätschicht(18-24) 25%'!E249&gt;0,'Nachtschicht(00-6) 50%'!E249&gt;0),"Schicht1&amp;2",IF('Spätschicht(18-24) 25%'!E249&gt;0,"Schicht1",IF('Nachtschicht(00-6) 50%'!E249&gt;0,"Schicht2","")))</f>
      </c>
      <c r="F19" s="207">
        <f>IF(E19="Schicht1",'Spätschicht(18-24) 25%'!D249,IF(E19="Schicht2",'Nachtschicht(00-6) 50%'!D249,IF(E19="Schicht1&amp;2",'Spätschicht(18-24) 25%'!D249+'Spätschicht(18-24) 25%'!D249,"")))</f>
      </c>
      <c r="G19" s="210">
        <f t="shared" si="3"/>
        <v>0</v>
      </c>
      <c r="H19" s="177">
        <f t="shared" si="1"/>
        <v>0</v>
      </c>
      <c r="I19" s="228"/>
      <c r="J19" s="173" t="e">
        <f>IF(#REF!-B19&lt;0,B19-#REF!,"")</f>
        <v>#REF!</v>
      </c>
      <c r="K19" s="172" t="e">
        <f>IF(#REF!-B19&gt;0,#REF!-B19,"")</f>
        <v>#REF!</v>
      </c>
      <c r="L19" s="139">
        <f t="shared" si="4"/>
        <v>0</v>
      </c>
      <c r="M19" s="203">
        <f>IF(E18="Schicht1",'Spätschicht(18-24) 25%'!E249,IF(E18="Schicht2",'Nachtschicht(00-6) 50%'!E249,IF(E18="Schicht1&amp;2",'Spätschicht(18-24) 25%'!E249+'Nachtschicht(00-6) 50%'!E249,"")))</f>
      </c>
    </row>
    <row r="20" spans="1:13" ht="13.5" customHeight="1">
      <c r="A20" s="140">
        <f t="shared" si="2"/>
        <v>42568</v>
      </c>
      <c r="B20" s="141">
        <f t="shared" si="0"/>
        <v>0.3333333333333333</v>
      </c>
      <c r="C20" s="146"/>
      <c r="D20" s="146"/>
      <c r="E20" s="144">
        <f>IF(AND('Spätschicht(18-24) 25%'!E250&gt;0,'Nachtschicht(00-6) 50%'!E250&gt;0),"Schicht1&amp;2",IF('Spätschicht(18-24) 25%'!E250&gt;0,"Schicht1",IF('Nachtschicht(00-6) 50%'!E250&gt;0,"Schicht2","")))</f>
      </c>
      <c r="F20" s="207">
        <f>IF(E20="Schicht1",'Spätschicht(18-24) 25%'!D250,IF(E20="Schicht2",'Nachtschicht(00-6) 50%'!D250,IF(E20="Schicht1&amp;2",'Spätschicht(18-24) 25%'!D250+'Spätschicht(18-24) 25%'!D250,"")))</f>
      </c>
      <c r="G20" s="210">
        <f t="shared" si="3"/>
        <v>0</v>
      </c>
      <c r="H20" s="177">
        <f t="shared" si="1"/>
        <v>0</v>
      </c>
      <c r="I20" s="228"/>
      <c r="J20" s="173" t="e">
        <f>IF(#REF!-B20&lt;0,B20-#REF!,"")</f>
        <v>#REF!</v>
      </c>
      <c r="K20" s="172" t="e">
        <f>IF(#REF!-B20&gt;0,#REF!-B20,"")</f>
        <v>#REF!</v>
      </c>
      <c r="L20" s="139">
        <f t="shared" si="4"/>
        <v>0</v>
      </c>
      <c r="M20" s="203">
        <f>IF(E19="Schicht1",'Spätschicht(18-24) 25%'!E250,IF(E19="Schicht2",'Nachtschicht(00-6) 50%'!E250,IF(E19="Schicht1&amp;2",'Spätschicht(18-24) 25%'!E250+'Nachtschicht(00-6) 50%'!E250,"")))</f>
      </c>
    </row>
    <row r="21" spans="1:13" ht="13.5" customHeight="1">
      <c r="A21" s="140">
        <f t="shared" si="2"/>
        <v>42569</v>
      </c>
      <c r="B21" s="141">
        <f t="shared" si="0"/>
        <v>0.3333333333333333</v>
      </c>
      <c r="C21" s="146"/>
      <c r="D21" s="146"/>
      <c r="E21" s="144">
        <f>IF(AND('Spätschicht(18-24) 25%'!E251&gt;0,'Nachtschicht(00-6) 50%'!E251&gt;0),"Schicht1&amp;2",IF('Spätschicht(18-24) 25%'!E251&gt;0,"Schicht1",IF('Nachtschicht(00-6) 50%'!E251&gt;0,"Schicht2","")))</f>
      </c>
      <c r="F21" s="207">
        <f>IF(E21="Schicht1",'Spätschicht(18-24) 25%'!D251,IF(E21="Schicht2",'Nachtschicht(00-6) 50%'!D251,IF(E21="Schicht1&amp;2",'Spätschicht(18-24) 25%'!D251+'Spätschicht(18-24) 25%'!D251,"")))</f>
      </c>
      <c r="G21" s="210">
        <f t="shared" si="3"/>
        <v>0</v>
      </c>
      <c r="H21" s="177">
        <f t="shared" si="1"/>
        <v>0</v>
      </c>
      <c r="I21" s="228"/>
      <c r="J21" s="173" t="e">
        <f>IF(#REF!-B21&lt;0,B21-#REF!,"")</f>
        <v>#REF!</v>
      </c>
      <c r="K21" s="172" t="e">
        <f>IF(#REF!-B21&gt;0,#REF!-B21,"")</f>
        <v>#REF!</v>
      </c>
      <c r="L21" s="139">
        <f t="shared" si="4"/>
        <v>0</v>
      </c>
      <c r="M21" s="203">
        <f>IF(E20="Schicht1",'Spätschicht(18-24) 25%'!E251,IF(E20="Schicht2",'Nachtschicht(00-6) 50%'!E251,IF(E20="Schicht1&amp;2",'Spätschicht(18-24) 25%'!E251+'Nachtschicht(00-6) 50%'!E251,"")))</f>
      </c>
    </row>
    <row r="22" spans="1:13" ht="13.5" customHeight="1">
      <c r="A22" s="140">
        <f t="shared" si="2"/>
        <v>42570</v>
      </c>
      <c r="B22" s="141">
        <f t="shared" si="0"/>
        <v>0.3333333333333333</v>
      </c>
      <c r="C22" s="146"/>
      <c r="D22" s="146"/>
      <c r="E22" s="144">
        <f>IF(AND('Spätschicht(18-24) 25%'!E252&gt;0,'Nachtschicht(00-6) 50%'!E252&gt;0),"Schicht1&amp;2",IF('Spätschicht(18-24) 25%'!E252&gt;0,"Schicht1",IF('Nachtschicht(00-6) 50%'!E252&gt;0,"Schicht2","")))</f>
      </c>
      <c r="F22" s="207">
        <f>IF(E22="Schicht1",'Spätschicht(18-24) 25%'!D252,IF(E22="Schicht2",'Nachtschicht(00-6) 50%'!D252,IF(E22="Schicht1&amp;2",'Spätschicht(18-24) 25%'!D252+'Spätschicht(18-24) 25%'!D252,"")))</f>
      </c>
      <c r="G22" s="210">
        <f t="shared" si="3"/>
        <v>0</v>
      </c>
      <c r="H22" s="177">
        <f t="shared" si="1"/>
        <v>0</v>
      </c>
      <c r="I22" s="228"/>
      <c r="J22" s="173" t="e">
        <f>IF(#REF!-B22&lt;0,B22-#REF!,"")</f>
        <v>#REF!</v>
      </c>
      <c r="K22" s="172" t="e">
        <f>IF(#REF!-B22&gt;0,#REF!-B22,"")</f>
        <v>#REF!</v>
      </c>
      <c r="L22" s="139">
        <f t="shared" si="4"/>
        <v>0</v>
      </c>
      <c r="M22" s="203">
        <f>IF(E21="Schicht1",'Spätschicht(18-24) 25%'!E252,IF(E21="Schicht2",'Nachtschicht(00-6) 50%'!E252,IF(E21="Schicht1&amp;2",'Spätschicht(18-24) 25%'!E252+'Nachtschicht(00-6) 50%'!E252,"")))</f>
      </c>
    </row>
    <row r="23" spans="1:13" ht="13.5" customHeight="1">
      <c r="A23" s="140">
        <f t="shared" si="2"/>
        <v>42571</v>
      </c>
      <c r="B23" s="141">
        <f t="shared" si="0"/>
        <v>0.3333333333333333</v>
      </c>
      <c r="C23" s="146"/>
      <c r="D23" s="146"/>
      <c r="E23" s="144">
        <f>IF(AND('Spätschicht(18-24) 25%'!E253&gt;0,'Nachtschicht(00-6) 50%'!E253&gt;0),"Schicht1&amp;2",IF('Spätschicht(18-24) 25%'!E253&gt;0,"Schicht1",IF('Nachtschicht(00-6) 50%'!E253&gt;0,"Schicht2","")))</f>
      </c>
      <c r="F23" s="207">
        <f>IF(E23="Schicht1",'Spätschicht(18-24) 25%'!D253,IF(E23="Schicht2",'Nachtschicht(00-6) 50%'!D253,IF(E23="Schicht1&amp;2",'Spätschicht(18-24) 25%'!D253+'Spätschicht(18-24) 25%'!D253,"")))</f>
      </c>
      <c r="G23" s="210">
        <f t="shared" si="3"/>
        <v>0</v>
      </c>
      <c r="H23" s="177">
        <f t="shared" si="1"/>
        <v>0</v>
      </c>
      <c r="I23" s="228"/>
      <c r="J23" s="173" t="e">
        <f>IF(#REF!-B23&lt;0,B23-#REF!,"")</f>
        <v>#REF!</v>
      </c>
      <c r="K23" s="172" t="e">
        <f>IF(#REF!-B23&gt;0,#REF!-B23,"")</f>
        <v>#REF!</v>
      </c>
      <c r="L23" s="139">
        <f t="shared" si="4"/>
        <v>0</v>
      </c>
      <c r="M23" s="203">
        <f>IF(E22="Schicht1",'Spätschicht(18-24) 25%'!E253,IF(E22="Schicht2",'Nachtschicht(00-6) 50%'!E253,IF(E22="Schicht1&amp;2",'Spätschicht(18-24) 25%'!E253+'Nachtschicht(00-6) 50%'!E253,"")))</f>
      </c>
    </row>
    <row r="24" spans="1:13" ht="13.5" customHeight="1">
      <c r="A24" s="140">
        <f t="shared" si="2"/>
        <v>42572</v>
      </c>
      <c r="B24" s="141">
        <f t="shared" si="0"/>
        <v>0.3333333333333333</v>
      </c>
      <c r="C24" s="146"/>
      <c r="D24" s="146"/>
      <c r="E24" s="144">
        <f>IF(AND('Spätschicht(18-24) 25%'!E254&gt;0,'Nachtschicht(00-6) 50%'!E254&gt;0),"Schicht1&amp;2",IF('Spätschicht(18-24) 25%'!E254&gt;0,"Schicht1",IF('Nachtschicht(00-6) 50%'!E254&gt;0,"Schicht2","")))</f>
      </c>
      <c r="F24" s="207">
        <f>IF(E24="Schicht1",'Spätschicht(18-24) 25%'!D254,IF(E24="Schicht2",'Nachtschicht(00-6) 50%'!D254,IF(E24="Schicht1&amp;2",'Spätschicht(18-24) 25%'!D254+'Spätschicht(18-24) 25%'!D254,"")))</f>
      </c>
      <c r="G24" s="210">
        <f t="shared" si="3"/>
        <v>0</v>
      </c>
      <c r="H24" s="177">
        <f t="shared" si="1"/>
        <v>0</v>
      </c>
      <c r="I24" s="228"/>
      <c r="J24" s="173" t="e">
        <f>IF(#REF!-B24&lt;0,B24-#REF!,"")</f>
        <v>#REF!</v>
      </c>
      <c r="K24" s="172" t="e">
        <f>IF(#REF!-B24&gt;0,#REF!-B24,"")</f>
        <v>#REF!</v>
      </c>
      <c r="L24" s="139">
        <f t="shared" si="4"/>
        <v>0</v>
      </c>
      <c r="M24" s="203">
        <f>IF(E23="Schicht1",'Spätschicht(18-24) 25%'!E254,IF(E23="Schicht2",'Nachtschicht(00-6) 50%'!E254,IF(E23="Schicht1&amp;2",'Spätschicht(18-24) 25%'!E254+'Nachtschicht(00-6) 50%'!E254,"")))</f>
      </c>
    </row>
    <row r="25" spans="1:13" ht="13.5" customHeight="1">
      <c r="A25" s="140">
        <f t="shared" si="2"/>
        <v>42573</v>
      </c>
      <c r="B25" s="141">
        <f t="shared" si="0"/>
        <v>0.3333333333333333</v>
      </c>
      <c r="C25" s="146"/>
      <c r="D25" s="146"/>
      <c r="E25" s="144">
        <f>IF(AND('Spätschicht(18-24) 25%'!E255&gt;0,'Nachtschicht(00-6) 50%'!E255&gt;0),"Schicht1&amp;2",IF('Spätschicht(18-24) 25%'!E255&gt;0,"Schicht1",IF('Nachtschicht(00-6) 50%'!E255&gt;0,"Schicht2","")))</f>
      </c>
      <c r="F25" s="207">
        <f>IF(E25="Schicht1",'Spätschicht(18-24) 25%'!D255,IF(E25="Schicht2",'Nachtschicht(00-6) 50%'!D255,IF(E25="Schicht1&amp;2",'Spätschicht(18-24) 25%'!D255+'Spätschicht(18-24) 25%'!D255,"")))</f>
      </c>
      <c r="G25" s="210">
        <f t="shared" si="3"/>
        <v>0</v>
      </c>
      <c r="H25" s="177">
        <f t="shared" si="1"/>
        <v>0</v>
      </c>
      <c r="I25" s="228"/>
      <c r="J25" s="173" t="e">
        <f>IF(#REF!-B25&lt;0,B25-#REF!,"")</f>
        <v>#REF!</v>
      </c>
      <c r="K25" s="172" t="e">
        <f>IF(#REF!-B25&gt;0,#REF!-B25,"")</f>
        <v>#REF!</v>
      </c>
      <c r="L25" s="139">
        <f t="shared" si="4"/>
        <v>0</v>
      </c>
      <c r="M25" s="203">
        <f>IF(E24="Schicht1",'Spätschicht(18-24) 25%'!E255,IF(E24="Schicht2",'Nachtschicht(00-6) 50%'!E255,IF(E24="Schicht1&amp;2",'Spätschicht(18-24) 25%'!E255+'Nachtschicht(00-6) 50%'!E255,"")))</f>
      </c>
    </row>
    <row r="26" spans="1:13" ht="13.5" customHeight="1">
      <c r="A26" s="140">
        <f t="shared" si="2"/>
        <v>42574</v>
      </c>
      <c r="B26" s="141">
        <f t="shared" si="0"/>
        <v>0.3333333333333333</v>
      </c>
      <c r="C26" s="146"/>
      <c r="D26" s="146"/>
      <c r="E26" s="144">
        <f>IF(AND('Spätschicht(18-24) 25%'!E256&gt;0,'Nachtschicht(00-6) 50%'!E256&gt;0),"Schicht1&amp;2",IF('Spätschicht(18-24) 25%'!E256&gt;0,"Schicht1",IF('Nachtschicht(00-6) 50%'!E256&gt;0,"Schicht2","")))</f>
      </c>
      <c r="F26" s="207">
        <f>IF(E26="Schicht1",'Spätschicht(18-24) 25%'!D256,IF(E26="Schicht2",'Nachtschicht(00-6) 50%'!D256,IF(E26="Schicht1&amp;2",'Spätschicht(18-24) 25%'!D256+'Spätschicht(18-24) 25%'!D256,"")))</f>
      </c>
      <c r="G26" s="210">
        <f t="shared" si="3"/>
        <v>0</v>
      </c>
      <c r="H26" s="177">
        <f t="shared" si="1"/>
        <v>0</v>
      </c>
      <c r="I26" s="228"/>
      <c r="J26" s="173" t="e">
        <f>IF(#REF!-B26&lt;0,B26-#REF!,"")</f>
        <v>#REF!</v>
      </c>
      <c r="K26" s="172" t="e">
        <f>IF(#REF!-B26&gt;0,#REF!-B26,"")</f>
        <v>#REF!</v>
      </c>
      <c r="L26" s="139">
        <f t="shared" si="4"/>
        <v>0</v>
      </c>
      <c r="M26" s="203">
        <f>IF(E25="Schicht1",'Spätschicht(18-24) 25%'!E256,IF(E25="Schicht2",'Nachtschicht(00-6) 50%'!E256,IF(E25="Schicht1&amp;2",'Spätschicht(18-24) 25%'!E256+'Nachtschicht(00-6) 50%'!E256,"")))</f>
      </c>
    </row>
    <row r="27" spans="1:13" ht="13.5" customHeight="1">
      <c r="A27" s="140">
        <f t="shared" si="2"/>
        <v>42575</v>
      </c>
      <c r="B27" s="141">
        <f t="shared" si="0"/>
        <v>0.3333333333333333</v>
      </c>
      <c r="C27" s="146"/>
      <c r="D27" s="146"/>
      <c r="E27" s="144">
        <f>IF(AND('Spätschicht(18-24) 25%'!E257&gt;0,'Nachtschicht(00-6) 50%'!E257&gt;0),"Schicht1&amp;2",IF('Spätschicht(18-24) 25%'!E257&gt;0,"Schicht1",IF('Nachtschicht(00-6) 50%'!E257&gt;0,"Schicht2","")))</f>
      </c>
      <c r="F27" s="207">
        <f>IF(E27="Schicht1",'Spätschicht(18-24) 25%'!D257,IF(E27="Schicht2",'Nachtschicht(00-6) 50%'!D257,IF(E27="Schicht1&amp;2",'Spätschicht(18-24) 25%'!D257+'Spätschicht(18-24) 25%'!D257,"")))</f>
      </c>
      <c r="G27" s="210">
        <f t="shared" si="3"/>
        <v>0</v>
      </c>
      <c r="H27" s="177">
        <f t="shared" si="1"/>
        <v>0</v>
      </c>
      <c r="I27" s="228"/>
      <c r="J27" s="173" t="e">
        <f>IF(#REF!-B27&lt;0,B27-#REF!,"")</f>
        <v>#REF!</v>
      </c>
      <c r="K27" s="172" t="e">
        <f>IF(#REF!-B27&gt;0,#REF!-B27,"")</f>
        <v>#REF!</v>
      </c>
      <c r="L27" s="139">
        <f t="shared" si="4"/>
        <v>0</v>
      </c>
      <c r="M27" s="203">
        <f>IF(E26="Schicht1",'Spätschicht(18-24) 25%'!E257,IF(E26="Schicht2",'Nachtschicht(00-6) 50%'!E257,IF(E26="Schicht1&amp;2",'Spätschicht(18-24) 25%'!E257+'Nachtschicht(00-6) 50%'!E257,"")))</f>
      </c>
    </row>
    <row r="28" spans="1:13" ht="13.5" customHeight="1">
      <c r="A28" s="140">
        <f t="shared" si="2"/>
        <v>42576</v>
      </c>
      <c r="B28" s="141">
        <f t="shared" si="0"/>
        <v>0.3333333333333333</v>
      </c>
      <c r="C28" s="146"/>
      <c r="D28" s="146"/>
      <c r="E28" s="144">
        <f>IF(AND('Spätschicht(18-24) 25%'!E258&gt;0,'Nachtschicht(00-6) 50%'!E258&gt;0),"Schicht1&amp;2",IF('Spätschicht(18-24) 25%'!E258&gt;0,"Schicht1",IF('Nachtschicht(00-6) 50%'!E258&gt;0,"Schicht2","")))</f>
      </c>
      <c r="F28" s="207">
        <f>IF(E28="Schicht1",'Spätschicht(18-24) 25%'!D258,IF(E28="Schicht2",'Nachtschicht(00-6) 50%'!D258,IF(E28="Schicht1&amp;2",'Spätschicht(18-24) 25%'!D258+'Spätschicht(18-24) 25%'!D258,"")))</f>
      </c>
      <c r="G28" s="210">
        <f t="shared" si="3"/>
        <v>0</v>
      </c>
      <c r="H28" s="177">
        <f t="shared" si="1"/>
        <v>0</v>
      </c>
      <c r="I28" s="228"/>
      <c r="J28" s="173" t="e">
        <f>IF(#REF!-B28&lt;0,B28-#REF!,"")</f>
        <v>#REF!</v>
      </c>
      <c r="K28" s="172" t="e">
        <f>IF(#REF!-B28&gt;0,#REF!-B28,"")</f>
        <v>#REF!</v>
      </c>
      <c r="L28" s="139">
        <f t="shared" si="4"/>
        <v>0</v>
      </c>
      <c r="M28" s="203">
        <f>IF(E27="Schicht1",'Spätschicht(18-24) 25%'!E258,IF(E27="Schicht2",'Nachtschicht(00-6) 50%'!E258,IF(E27="Schicht1&amp;2",'Spätschicht(18-24) 25%'!E258+'Nachtschicht(00-6) 50%'!E258,"")))</f>
      </c>
    </row>
    <row r="29" spans="1:13" ht="13.5" customHeight="1">
      <c r="A29" s="140">
        <f t="shared" si="2"/>
        <v>42577</v>
      </c>
      <c r="B29" s="141">
        <f t="shared" si="0"/>
        <v>0.3333333333333333</v>
      </c>
      <c r="C29" s="146"/>
      <c r="D29" s="146"/>
      <c r="E29" s="144">
        <f>IF(AND('Spätschicht(18-24) 25%'!E259&gt;0,'Nachtschicht(00-6) 50%'!E259&gt;0),"Schicht1&amp;2",IF('Spätschicht(18-24) 25%'!E259&gt;0,"Schicht1",IF('Nachtschicht(00-6) 50%'!E259&gt;0,"Schicht2","")))</f>
      </c>
      <c r="F29" s="207">
        <f>IF(E29="Schicht1",'Spätschicht(18-24) 25%'!D259,IF(E29="Schicht2",'Nachtschicht(00-6) 50%'!D259,IF(E29="Schicht1&amp;2",'Spätschicht(18-24) 25%'!D259+'Spätschicht(18-24) 25%'!D259,"")))</f>
      </c>
      <c r="G29" s="210">
        <f t="shared" si="3"/>
        <v>0</v>
      </c>
      <c r="H29" s="177">
        <f t="shared" si="1"/>
        <v>0</v>
      </c>
      <c r="I29" s="228"/>
      <c r="J29" s="173" t="e">
        <f>IF(#REF!-B29&lt;0,B29-#REF!,"")</f>
        <v>#REF!</v>
      </c>
      <c r="K29" s="172" t="e">
        <f>IF(#REF!-B29&gt;0,#REF!-B29,"")</f>
        <v>#REF!</v>
      </c>
      <c r="L29" s="139">
        <f t="shared" si="4"/>
        <v>0</v>
      </c>
      <c r="M29" s="203">
        <f>IF(E28="Schicht1",'Spätschicht(18-24) 25%'!E259,IF(E28="Schicht2",'Nachtschicht(00-6) 50%'!E259,IF(E28="Schicht1&amp;2",'Spätschicht(18-24) 25%'!E259+'Nachtschicht(00-6) 50%'!E259,"")))</f>
      </c>
    </row>
    <row r="30" spans="1:13" ht="13.5" customHeight="1">
      <c r="A30" s="140">
        <f t="shared" si="2"/>
        <v>42578</v>
      </c>
      <c r="B30" s="141">
        <f t="shared" si="0"/>
        <v>0.3333333333333333</v>
      </c>
      <c r="C30" s="146"/>
      <c r="D30" s="146"/>
      <c r="E30" s="144">
        <f>IF(AND('Spätschicht(18-24) 25%'!E260&gt;0,'Nachtschicht(00-6) 50%'!E260&gt;0),"Schicht1&amp;2",IF('Spätschicht(18-24) 25%'!E260&gt;0,"Schicht1",IF('Nachtschicht(00-6) 50%'!E260&gt;0,"Schicht2","")))</f>
      </c>
      <c r="F30" s="207">
        <f>IF(E30="Schicht1",'Spätschicht(18-24) 25%'!D260,IF(E30="Schicht2",'Nachtschicht(00-6) 50%'!D260,IF(E30="Schicht1&amp;2",'Spätschicht(18-24) 25%'!D260+'Spätschicht(18-24) 25%'!D260,"")))</f>
      </c>
      <c r="G30" s="210">
        <f t="shared" si="3"/>
        <v>0</v>
      </c>
      <c r="H30" s="177">
        <f t="shared" si="1"/>
        <v>0</v>
      </c>
      <c r="I30" s="228"/>
      <c r="J30" s="173" t="e">
        <f>IF(#REF!-B30&lt;0,B30-#REF!,"")</f>
        <v>#REF!</v>
      </c>
      <c r="K30" s="172" t="e">
        <f>IF(#REF!-B30&gt;0,#REF!-B30,"")</f>
        <v>#REF!</v>
      </c>
      <c r="L30" s="139">
        <f t="shared" si="4"/>
        <v>0</v>
      </c>
      <c r="M30" s="203">
        <f>IF(E29="Schicht1",'Spätschicht(18-24) 25%'!E260,IF(E29="Schicht2",'Nachtschicht(00-6) 50%'!E260,IF(E29="Schicht1&amp;2",'Spätschicht(18-24) 25%'!E260+'Nachtschicht(00-6) 50%'!E260,"")))</f>
      </c>
    </row>
    <row r="31" spans="1:13" ht="13.5" customHeight="1">
      <c r="A31" s="140">
        <f t="shared" si="2"/>
        <v>42579</v>
      </c>
      <c r="B31" s="141">
        <f t="shared" si="0"/>
        <v>0.3333333333333333</v>
      </c>
      <c r="C31" s="146"/>
      <c r="D31" s="146"/>
      <c r="E31" s="144">
        <f>IF(AND('Spätschicht(18-24) 25%'!E261&gt;0,'Nachtschicht(00-6) 50%'!E261&gt;0),"Schicht1&amp;2",IF('Spätschicht(18-24) 25%'!E261&gt;0,"Schicht1",IF('Nachtschicht(00-6) 50%'!E261&gt;0,"Schicht2","")))</f>
      </c>
      <c r="F31" s="207">
        <f>IF(E31="Schicht1",'Spätschicht(18-24) 25%'!D261,IF(E31="Schicht2",'Nachtschicht(00-6) 50%'!D261,IF(E31="Schicht1&amp;2",'Spätschicht(18-24) 25%'!D261+'Spätschicht(18-24) 25%'!D261,"")))</f>
      </c>
      <c r="G31" s="210">
        <f t="shared" si="3"/>
        <v>0</v>
      </c>
      <c r="H31" s="177">
        <f t="shared" si="1"/>
        <v>0</v>
      </c>
      <c r="I31" s="228"/>
      <c r="J31" s="173" t="e">
        <f>IF(#REF!-B31&lt;0,B31-#REF!,"")</f>
        <v>#REF!</v>
      </c>
      <c r="K31" s="172" t="e">
        <f>IF(#REF!-B31&gt;0,#REF!-B31,"")</f>
        <v>#REF!</v>
      </c>
      <c r="L31" s="139">
        <f t="shared" si="4"/>
        <v>0</v>
      </c>
      <c r="M31" s="203">
        <f>IF(E30="Schicht1",'Spätschicht(18-24) 25%'!E261,IF(E30="Schicht2",'Nachtschicht(00-6) 50%'!E261,IF(E30="Schicht1&amp;2",'Spätschicht(18-24) 25%'!E261+'Nachtschicht(00-6) 50%'!E261,"")))</f>
      </c>
    </row>
    <row r="32" spans="1:13" ht="13.5" customHeight="1">
      <c r="A32" s="140">
        <f t="shared" si="2"/>
        <v>42580</v>
      </c>
      <c r="B32" s="141">
        <f t="shared" si="0"/>
        <v>0.3333333333333333</v>
      </c>
      <c r="C32" s="146"/>
      <c r="D32" s="146"/>
      <c r="E32" s="144">
        <f>IF(AND('Spätschicht(18-24) 25%'!E262&gt;0,'Nachtschicht(00-6) 50%'!E262&gt;0),"Schicht1&amp;2",IF('Spätschicht(18-24) 25%'!E262&gt;0,"Schicht1",IF('Nachtschicht(00-6) 50%'!E262&gt;0,"Schicht2","")))</f>
      </c>
      <c r="F32" s="207">
        <f>IF(E32="Schicht1",'Spätschicht(18-24) 25%'!D262,IF(E32="Schicht2",'Nachtschicht(00-6) 50%'!D262,IF(E32="Schicht1&amp;2",'Spätschicht(18-24) 25%'!D262+'Spätschicht(18-24) 25%'!D262,"")))</f>
      </c>
      <c r="G32" s="210">
        <f t="shared" si="3"/>
        <v>0</v>
      </c>
      <c r="H32" s="177">
        <f t="shared" si="1"/>
        <v>0</v>
      </c>
      <c r="I32" s="228"/>
      <c r="J32" s="173" t="e">
        <f>IF(#REF!-B32&lt;0,B32-#REF!,"")</f>
        <v>#REF!</v>
      </c>
      <c r="K32" s="172" t="e">
        <f>IF(#REF!-B32&gt;0,#REF!-B32,"")</f>
        <v>#REF!</v>
      </c>
      <c r="L32" s="139">
        <f t="shared" si="4"/>
        <v>0</v>
      </c>
      <c r="M32" s="203">
        <f>IF(E31="Schicht1",'Spätschicht(18-24) 25%'!E262,IF(E31="Schicht2",'Nachtschicht(00-6) 50%'!E262,IF(E31="Schicht1&amp;2",'Spätschicht(18-24) 25%'!E262+'Nachtschicht(00-6) 50%'!E262,"")))</f>
      </c>
    </row>
    <row r="33" spans="1:13" ht="13.5" customHeight="1">
      <c r="A33" s="140">
        <f t="shared" si="2"/>
        <v>42581</v>
      </c>
      <c r="B33" s="141">
        <f t="shared" si="0"/>
        <v>0.3333333333333333</v>
      </c>
      <c r="C33" s="146"/>
      <c r="D33" s="146"/>
      <c r="E33" s="144">
        <f>IF(AND('Spätschicht(18-24) 25%'!E263&gt;0,'Nachtschicht(00-6) 50%'!E263&gt;0),"Schicht1&amp;2",IF('Spätschicht(18-24) 25%'!E263&gt;0,"Schicht1",IF('Nachtschicht(00-6) 50%'!E263&gt;0,"Schicht2","")))</f>
      </c>
      <c r="F33" s="207">
        <f>IF(E33="Schicht1",'Spätschicht(18-24) 25%'!D263,IF(E33="Schicht2",'Nachtschicht(00-6) 50%'!D263,IF(E33="Schicht1&amp;2",'Spätschicht(18-24) 25%'!D263+'Spätschicht(18-24) 25%'!D263,"")))</f>
      </c>
      <c r="G33" s="210">
        <f t="shared" si="3"/>
        <v>0</v>
      </c>
      <c r="H33" s="177">
        <f t="shared" si="1"/>
        <v>0</v>
      </c>
      <c r="I33" s="228"/>
      <c r="J33" s="173" t="e">
        <f>IF(#REF!-B33&lt;0,B33-#REF!,"")</f>
        <v>#REF!</v>
      </c>
      <c r="K33" s="172" t="e">
        <f>IF(#REF!-B33&gt;0,#REF!-B33,"")</f>
        <v>#REF!</v>
      </c>
      <c r="L33" s="139">
        <f t="shared" si="4"/>
        <v>0</v>
      </c>
      <c r="M33" s="203">
        <f>IF(E32="Schicht1",'Spätschicht(18-24) 25%'!E263,IF(E32="Schicht2",'Nachtschicht(00-6) 50%'!E263,IF(E32="Schicht1&amp;2",'Spätschicht(18-24) 25%'!E263+'Nachtschicht(00-6) 50%'!E263,"")))</f>
      </c>
    </row>
    <row r="34" spans="1:13" ht="13.5" customHeight="1" thickBot="1">
      <c r="A34" s="140">
        <f t="shared" si="2"/>
        <v>42582</v>
      </c>
      <c r="B34" s="141">
        <f t="shared" si="0"/>
        <v>0.3333333333333333</v>
      </c>
      <c r="C34" s="146"/>
      <c r="D34" s="146"/>
      <c r="E34" s="144">
        <f>IF(AND('Spätschicht(18-24) 25%'!E264&gt;0,'Nachtschicht(00-6) 50%'!E264&gt;0),"Schicht1&amp;2",IF('Spätschicht(18-24) 25%'!E264&gt;0,"Schicht1",IF('Nachtschicht(00-6) 50%'!E264&gt;0,"Schicht2","")))</f>
      </c>
      <c r="F34" s="209">
        <f>IF(E34="Schicht1",'Spätschicht(18-24) 25%'!D264,IF(E34="Schicht2",'Nachtschicht(00-6) 50%'!D264,IF(E34="Schicht1&amp;2",'Spätschicht(18-24) 25%'!D264+'Spätschicht(18-24) 25%'!D264,"")))</f>
      </c>
      <c r="G34" s="213">
        <f t="shared" si="3"/>
        <v>0</v>
      </c>
      <c r="H34" s="177">
        <f t="shared" si="1"/>
        <v>0</v>
      </c>
      <c r="I34" s="228"/>
      <c r="J34" s="173" t="e">
        <f>IF(#REF!-B34&lt;0,B34-#REF!,"")</f>
        <v>#REF!</v>
      </c>
      <c r="K34" s="172" t="e">
        <f>IF(#REF!-B34&gt;0,#REF!-B34,"")</f>
        <v>#REF!</v>
      </c>
      <c r="L34" s="139">
        <f t="shared" si="4"/>
        <v>0</v>
      </c>
      <c r="M34" s="203">
        <f>IF(E33="Schicht1",'Spätschicht(18-24) 25%'!E264,IF(E33="Schicht2",'Nachtschicht(00-6) 50%'!E264,IF(E33="Schicht1&amp;2",'Spätschicht(18-24) 25%'!E264+'Nachtschicht(00-6) 50%'!E264,"")))</f>
      </c>
    </row>
    <row r="35" spans="1:13" s="4" customFormat="1" ht="13.5" customHeight="1" thickBot="1">
      <c r="A35" s="317"/>
      <c r="B35" s="317"/>
      <c r="C35" s="317"/>
      <c r="D35" s="317"/>
      <c r="E35" s="350"/>
      <c r="F35" s="241">
        <f>SUM(F4:F34)</f>
        <v>0</v>
      </c>
      <c r="G35" s="240">
        <f>SUM(G4:G34)</f>
        <v>0</v>
      </c>
      <c r="H35" s="355"/>
      <c r="I35" s="327"/>
      <c r="J35" s="161" t="e">
        <f>SUM(J4:J34)</f>
        <v>#REF!</v>
      </c>
      <c r="K35" s="13" t="e">
        <f>SUM(K4:K34)</f>
        <v>#REF!</v>
      </c>
      <c r="L35" s="174">
        <f>SUM(L4:L34)</f>
        <v>0</v>
      </c>
      <c r="M35" s="174">
        <f>SUM(M4:M34)</f>
        <v>0</v>
      </c>
    </row>
    <row r="36" spans="1:13" ht="14.25" customHeight="1">
      <c r="A36" s="299" t="s">
        <v>76</v>
      </c>
      <c r="B36" s="300"/>
      <c r="C36" s="300"/>
      <c r="D36" s="300"/>
      <c r="E36" s="301"/>
      <c r="F36" s="335">
        <f>SUM(F35:G35)</f>
        <v>0</v>
      </c>
      <c r="G36" s="336"/>
      <c r="H36" s="254"/>
      <c r="I36" s="311" t="s">
        <v>72</v>
      </c>
      <c r="J36" s="134"/>
      <c r="K36" s="134"/>
      <c r="L36" s="351">
        <f>SUM(L35+M35)</f>
        <v>0</v>
      </c>
      <c r="M36" s="352"/>
    </row>
    <row r="37" spans="1:13" ht="13.5" thickBot="1">
      <c r="A37" s="302"/>
      <c r="B37" s="303"/>
      <c r="C37" s="303"/>
      <c r="D37" s="303"/>
      <c r="E37" s="304"/>
      <c r="F37" s="337"/>
      <c r="G37" s="338"/>
      <c r="H37" s="254"/>
      <c r="I37" s="312"/>
      <c r="J37" s="135"/>
      <c r="K37" s="135"/>
      <c r="L37" s="353"/>
      <c r="M37" s="354"/>
    </row>
    <row r="38" spans="1:9" ht="12.75">
      <c r="A38" s="329" t="s">
        <v>77</v>
      </c>
      <c r="B38" s="330"/>
      <c r="C38" s="330"/>
      <c r="D38" s="330"/>
      <c r="E38" s="331"/>
      <c r="F38" s="339">
        <f>COUNTIF(I4:I34,"U")</f>
        <v>0</v>
      </c>
      <c r="G38" s="340"/>
      <c r="H38" s="254"/>
      <c r="I38" s="12"/>
    </row>
    <row r="39" spans="1:8" ht="13.5" thickBot="1">
      <c r="A39" s="332"/>
      <c r="B39" s="333"/>
      <c r="C39" s="333"/>
      <c r="D39" s="333"/>
      <c r="E39" s="334"/>
      <c r="F39" s="341"/>
      <c r="G39" s="342"/>
      <c r="H39" s="254"/>
    </row>
  </sheetData>
  <sheetProtection/>
  <mergeCells count="11">
    <mergeCell ref="A38:E39"/>
    <mergeCell ref="F38:G39"/>
    <mergeCell ref="F36:G37"/>
    <mergeCell ref="H35:I35"/>
    <mergeCell ref="H36:H39"/>
    <mergeCell ref="A35:E35"/>
    <mergeCell ref="A3:B3"/>
    <mergeCell ref="I36:I37"/>
    <mergeCell ref="L36:M37"/>
    <mergeCell ref="C3:D3"/>
    <mergeCell ref="A36:E37"/>
  </mergeCells>
  <conditionalFormatting sqref="G35">
    <cfRule type="expression" priority="1" dxfId="0" stopIfTrue="1">
      <formula>OR(G35&lt;0,LEFT(G35,1)="-")</formula>
    </cfRule>
  </conditionalFormatting>
  <conditionalFormatting sqref="A4:M34">
    <cfRule type="expression" priority="2" dxfId="2" stopIfTrue="1">
      <formula>ISNUMBER(VLOOKUP($A4,Feiertage,1,0))</formula>
    </cfRule>
    <cfRule type="expression" priority="3" dxfId="1" stopIfTrue="1">
      <formula>WEEKDAY($A4,2)&gt;5</formula>
    </cfRule>
    <cfRule type="expression" priority="4" dxfId="0" stopIfTrue="1">
      <formula>OR(A4&lt;0,LEFT(A4,1)="-")</formula>
    </cfRule>
  </conditionalFormatting>
  <printOptions gridLines="1"/>
  <pageMargins left="0.7874015748031497" right="0.3937007874015748" top="0.7874015748031497" bottom="0.1968503937007874" header="0" footer="0"/>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Arbeitszeiterfassung V4.5</dc:title>
  <dc:subject/>
  <dc:creator>Dietrich</dc:creator>
  <cp:keywords/>
  <dc:description>(c) 2010 Dietrich
http://www.i-dietrich.de</dc:description>
  <cp:lastModifiedBy>Sejla</cp:lastModifiedBy>
  <cp:lastPrinted>2011-09-18T15:18:42Z</cp:lastPrinted>
  <dcterms:created xsi:type="dcterms:W3CDTF">1998-05-29T20:23:58Z</dcterms:created>
  <dcterms:modified xsi:type="dcterms:W3CDTF">2015-12-14T10:51:26Z</dcterms:modified>
  <cp:category/>
  <cp:version/>
  <cp:contentType/>
  <cp:contentStatus/>
</cp:coreProperties>
</file>