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C:\Users\Sejla\Desktop\"/>
    </mc:Choice>
  </mc:AlternateContent>
  <bookViews>
    <workbookView xWindow="0" yWindow="0" windowWidth="20490" windowHeight="7800" tabRatio="903" activeTab="1"/>
  </bookViews>
  <sheets>
    <sheet name="Grundlage" sheetId="13" r:id="rId1"/>
    <sheet name="Januar 2016" sheetId="1" r:id="rId2"/>
    <sheet name="Februar 2016" sheetId="2" r:id="rId3"/>
    <sheet name="März 2016" sheetId="3" r:id="rId4"/>
    <sheet name="April 2016" sheetId="4" r:id="rId5"/>
    <sheet name="Mai 2016" sheetId="5" r:id="rId6"/>
    <sheet name="Juni 2016" sheetId="6" r:id="rId7"/>
    <sheet name="Juli 2016" sheetId="7" r:id="rId8"/>
    <sheet name="August 2016" sheetId="8" r:id="rId9"/>
    <sheet name="September 2016" sheetId="9" r:id="rId10"/>
    <sheet name="Oktober 2016" sheetId="10" r:id="rId11"/>
    <sheet name="November 2016" sheetId="11" r:id="rId12"/>
    <sheet name="Dezember 2016" sheetId="12" r:id="rId13"/>
    <sheet name="_CF_Calculate_Ranges" sheetId="17" state="veryHidden" r:id="rId14"/>
    <sheet name="_CF_Format_References" sheetId="18" state="veryHidden" r:id="rId15"/>
  </sheets>
  <definedNames>
    <definedName name="_cf_Condition_0001_01" localSheetId="1" hidden="1">'Januar 2016'!$J$46&lt;0</definedName>
    <definedName name="_cf_Format_0001_00" localSheetId="1" hidden="1">_CF_Format_References!$A$2</definedName>
    <definedName name="_cf_Format_0001_01" localSheetId="1" hidden="1">_CF_Format_References!$A$3</definedName>
    <definedName name="_cf_Range_0001" localSheetId="1" hidden="1">'Januar 2016'!$J$46</definedName>
    <definedName name="_xlnm._FilterDatabase" localSheetId="4" hidden="1">'April 2016'!$A$6:$C$6</definedName>
    <definedName name="_xlnm._FilterDatabase" localSheetId="8" hidden="1">'August 2016'!$A$6:$C$6</definedName>
    <definedName name="_xlnm._FilterDatabase" localSheetId="12" hidden="1">'Dezember 2016'!$A$6:$C$6</definedName>
    <definedName name="_xlnm._FilterDatabase" localSheetId="2" hidden="1">'Februar 2016'!$A$6:$C$34</definedName>
    <definedName name="_xlnm._FilterDatabase" localSheetId="1" hidden="1">'Januar 2016'!$A$6:$C$37</definedName>
    <definedName name="_xlnm._FilterDatabase" localSheetId="7" hidden="1">'Juli 2016'!$A$6:$C$6</definedName>
    <definedName name="_xlnm._FilterDatabase" localSheetId="6" hidden="1">'Juni 2016'!$A$6:$C$6</definedName>
    <definedName name="_xlnm._FilterDatabase" localSheetId="5" hidden="1">'Mai 2016'!$A$6:$C$6</definedName>
    <definedName name="_xlnm._FilterDatabase" localSheetId="3" hidden="1">'März 2016'!$A$6:$C$6</definedName>
    <definedName name="_xlnm._FilterDatabase" localSheetId="11" hidden="1">'November 2016'!$A$6:$C$6</definedName>
    <definedName name="_xlnm._FilterDatabase" localSheetId="10" hidden="1">'Oktober 2016'!$A$6:$C$6</definedName>
    <definedName name="_xlnm._FilterDatabase" localSheetId="9" hidden="1">'September 2016'!$A$6:$C$6</definedName>
    <definedName name="_xlnm.Print_Area" localSheetId="8">'August 2016'!$A$1:$L$47</definedName>
    <definedName name="_xlnm.Print_Area" localSheetId="2">'Februar 2016'!$A$1:$N$39</definedName>
    <definedName name="x">_1NAME()</definedName>
    <definedName name="Zeiten">Grundlage!$J$5:$J$77</definedName>
  </definedNames>
  <calcPr calcId="162913"/>
</workbook>
</file>

<file path=xl/calcChain.xml><?xml version="1.0" encoding="utf-8"?>
<calcChain xmlns="http://schemas.openxmlformats.org/spreadsheetml/2006/main">
  <c r="N29" i="2" l="1"/>
  <c r="N30" i="2"/>
  <c r="N31" i="2"/>
  <c r="N32" i="2"/>
  <c r="N33" i="2"/>
  <c r="N34" i="2"/>
  <c r="N35" i="2"/>
  <c r="M30" i="2"/>
  <c r="M31" i="2"/>
  <c r="M32" i="2"/>
  <c r="M33" i="2"/>
  <c r="M34" i="2"/>
  <c r="M35" i="2"/>
  <c r="L30" i="2"/>
  <c r="L31" i="2"/>
  <c r="L32" i="2"/>
  <c r="L33" i="2"/>
  <c r="L34" i="2"/>
  <c r="L35" i="2"/>
  <c r="J30" i="2"/>
  <c r="J31" i="2"/>
  <c r="J32" i="2"/>
  <c r="J33" i="2"/>
  <c r="J34" i="2"/>
  <c r="J35" i="2"/>
  <c r="I30" i="2"/>
  <c r="I31" i="2"/>
  <c r="I32" i="2"/>
  <c r="I33" i="2"/>
  <c r="I34" i="2"/>
  <c r="I35" i="2"/>
  <c r="F31" i="2"/>
  <c r="F32" i="2"/>
  <c r="F33" i="2"/>
  <c r="F34" i="2"/>
  <c r="F35" i="2"/>
  <c r="C31" i="2"/>
  <c r="C32" i="2" s="1"/>
  <c r="C33" i="2" s="1"/>
  <c r="C34" i="2" s="1"/>
  <c r="C35" i="2" s="1"/>
  <c r="B35" i="2" s="1"/>
  <c r="A35" i="2" l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L7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7" i="1"/>
  <c r="F46" i="12"/>
  <c r="L45" i="12"/>
  <c r="K45" i="12"/>
  <c r="L37" i="12"/>
  <c r="J37" i="12"/>
  <c r="I37" i="12"/>
  <c r="N37" i="12" s="1"/>
  <c r="F37" i="12"/>
  <c r="B37" i="12"/>
  <c r="A37" i="12"/>
  <c r="L36" i="12"/>
  <c r="J36" i="12"/>
  <c r="I36" i="12"/>
  <c r="F36" i="12"/>
  <c r="B36" i="12"/>
  <c r="A36" i="12"/>
  <c r="L35" i="12"/>
  <c r="J35" i="12"/>
  <c r="I35" i="12"/>
  <c r="F35" i="12"/>
  <c r="B35" i="12"/>
  <c r="A35" i="12"/>
  <c r="L34" i="12"/>
  <c r="J34" i="12"/>
  <c r="I34" i="12"/>
  <c r="N34" i="12" s="1"/>
  <c r="F34" i="12"/>
  <c r="B34" i="12"/>
  <c r="A34" i="12"/>
  <c r="L33" i="12"/>
  <c r="J33" i="12"/>
  <c r="I33" i="12"/>
  <c r="F33" i="12"/>
  <c r="B33" i="12"/>
  <c r="A33" i="12"/>
  <c r="L32" i="12"/>
  <c r="J32" i="12"/>
  <c r="I32" i="12"/>
  <c r="N32" i="12" s="1"/>
  <c r="F32" i="12"/>
  <c r="B32" i="12"/>
  <c r="A32" i="12"/>
  <c r="L31" i="12"/>
  <c r="J31" i="12"/>
  <c r="I31" i="12"/>
  <c r="F31" i="12"/>
  <c r="B31" i="12"/>
  <c r="A31" i="12"/>
  <c r="L30" i="12"/>
  <c r="J30" i="12"/>
  <c r="I30" i="12"/>
  <c r="N30" i="12" s="1"/>
  <c r="F30" i="12"/>
  <c r="B30" i="12"/>
  <c r="A30" i="12"/>
  <c r="L29" i="12"/>
  <c r="J29" i="12"/>
  <c r="I29" i="12"/>
  <c r="F29" i="12"/>
  <c r="B29" i="12"/>
  <c r="A29" i="12"/>
  <c r="L28" i="12"/>
  <c r="J28" i="12"/>
  <c r="I28" i="12"/>
  <c r="N28" i="12" s="1"/>
  <c r="F28" i="12"/>
  <c r="B28" i="12"/>
  <c r="A28" i="12"/>
  <c r="L27" i="12"/>
  <c r="J27" i="12"/>
  <c r="I27" i="12"/>
  <c r="F27" i="12"/>
  <c r="B27" i="12"/>
  <c r="A27" i="12"/>
  <c r="L26" i="12"/>
  <c r="J26" i="12"/>
  <c r="I26" i="12"/>
  <c r="N26" i="12" s="1"/>
  <c r="F26" i="12"/>
  <c r="B26" i="12"/>
  <c r="A26" i="12"/>
  <c r="L25" i="12"/>
  <c r="J25" i="12"/>
  <c r="I25" i="12"/>
  <c r="F25" i="12"/>
  <c r="B25" i="12"/>
  <c r="A25" i="12"/>
  <c r="L24" i="12"/>
  <c r="J24" i="12"/>
  <c r="I24" i="12"/>
  <c r="N24" i="12" s="1"/>
  <c r="F24" i="12"/>
  <c r="B24" i="12"/>
  <c r="A24" i="12"/>
  <c r="L23" i="12"/>
  <c r="J23" i="12"/>
  <c r="I23" i="12"/>
  <c r="F23" i="12"/>
  <c r="B23" i="12"/>
  <c r="A23" i="12"/>
  <c r="L22" i="12"/>
  <c r="J22" i="12"/>
  <c r="I22" i="12"/>
  <c r="N22" i="12" s="1"/>
  <c r="F22" i="12"/>
  <c r="B22" i="12"/>
  <c r="A22" i="12"/>
  <c r="L21" i="12"/>
  <c r="J21" i="12"/>
  <c r="I21" i="12"/>
  <c r="F21" i="12"/>
  <c r="B21" i="12"/>
  <c r="A21" i="12"/>
  <c r="L20" i="12"/>
  <c r="J20" i="12"/>
  <c r="I20" i="12"/>
  <c r="N20" i="12" s="1"/>
  <c r="F20" i="12"/>
  <c r="B20" i="12"/>
  <c r="A20" i="12"/>
  <c r="L19" i="12"/>
  <c r="J19" i="12"/>
  <c r="I19" i="12"/>
  <c r="F19" i="12"/>
  <c r="B19" i="12"/>
  <c r="A19" i="12"/>
  <c r="L18" i="12"/>
  <c r="J18" i="12"/>
  <c r="I18" i="12"/>
  <c r="N18" i="12" s="1"/>
  <c r="F18" i="12"/>
  <c r="B18" i="12"/>
  <c r="A18" i="12"/>
  <c r="L17" i="12"/>
  <c r="J17" i="12"/>
  <c r="I17" i="12"/>
  <c r="F17" i="12"/>
  <c r="B17" i="12"/>
  <c r="A17" i="12"/>
  <c r="L16" i="12"/>
  <c r="J16" i="12"/>
  <c r="I16" i="12"/>
  <c r="N16" i="12" s="1"/>
  <c r="F16" i="12"/>
  <c r="B16" i="12"/>
  <c r="A16" i="12"/>
  <c r="L15" i="12"/>
  <c r="J15" i="12"/>
  <c r="I15" i="12"/>
  <c r="F15" i="12"/>
  <c r="B15" i="12"/>
  <c r="A15" i="12"/>
  <c r="L14" i="12"/>
  <c r="J14" i="12"/>
  <c r="I14" i="12"/>
  <c r="N14" i="12" s="1"/>
  <c r="F14" i="12"/>
  <c r="B14" i="12"/>
  <c r="A14" i="12"/>
  <c r="L13" i="12"/>
  <c r="J13" i="12"/>
  <c r="I13" i="12"/>
  <c r="F13" i="12"/>
  <c r="B13" i="12"/>
  <c r="A13" i="12"/>
  <c r="L12" i="12"/>
  <c r="J12" i="12"/>
  <c r="I12" i="12"/>
  <c r="N12" i="12" s="1"/>
  <c r="F12" i="12"/>
  <c r="B12" i="12"/>
  <c r="A12" i="12"/>
  <c r="L11" i="12"/>
  <c r="J11" i="12"/>
  <c r="I11" i="12"/>
  <c r="F11" i="12"/>
  <c r="B11" i="12"/>
  <c r="A11" i="12"/>
  <c r="L10" i="12"/>
  <c r="J10" i="12"/>
  <c r="I10" i="12"/>
  <c r="N10" i="12" s="1"/>
  <c r="F10" i="12"/>
  <c r="B10" i="12"/>
  <c r="A10" i="12"/>
  <c r="L9" i="12"/>
  <c r="J9" i="12"/>
  <c r="I9" i="12"/>
  <c r="F9" i="12"/>
  <c r="B9" i="12"/>
  <c r="A9" i="12"/>
  <c r="L8" i="12"/>
  <c r="J8" i="12"/>
  <c r="I8" i="12"/>
  <c r="N8" i="12" s="1"/>
  <c r="F8" i="12"/>
  <c r="B8" i="12"/>
  <c r="A8" i="12"/>
  <c r="L7" i="12"/>
  <c r="F48" i="12" s="1"/>
  <c r="I7" i="12"/>
  <c r="I42" i="12" s="1"/>
  <c r="F7" i="12"/>
  <c r="B7" i="12"/>
  <c r="A7" i="12"/>
  <c r="F45" i="11"/>
  <c r="L44" i="11"/>
  <c r="K44" i="11"/>
  <c r="L36" i="11"/>
  <c r="J36" i="11"/>
  <c r="I36" i="11"/>
  <c r="N36" i="11" s="1"/>
  <c r="F36" i="11"/>
  <c r="B36" i="11"/>
  <c r="A36" i="11"/>
  <c r="L35" i="11"/>
  <c r="J35" i="11"/>
  <c r="I35" i="11"/>
  <c r="N35" i="11" s="1"/>
  <c r="F35" i="11"/>
  <c r="B35" i="11"/>
  <c r="A35" i="11"/>
  <c r="L34" i="11"/>
  <c r="J34" i="11"/>
  <c r="I34" i="11"/>
  <c r="F34" i="11"/>
  <c r="B34" i="11"/>
  <c r="A34" i="11"/>
  <c r="L33" i="11"/>
  <c r="J33" i="11"/>
  <c r="I33" i="11"/>
  <c r="N33" i="11" s="1"/>
  <c r="F33" i="11"/>
  <c r="B33" i="11"/>
  <c r="A33" i="11"/>
  <c r="L32" i="11"/>
  <c r="J32" i="11"/>
  <c r="I32" i="11"/>
  <c r="F32" i="11"/>
  <c r="B32" i="11"/>
  <c r="A32" i="11"/>
  <c r="L31" i="11"/>
  <c r="J31" i="11"/>
  <c r="I31" i="11"/>
  <c r="N31" i="11" s="1"/>
  <c r="F31" i="11"/>
  <c r="B31" i="11"/>
  <c r="A31" i="11"/>
  <c r="L30" i="11"/>
  <c r="J30" i="11"/>
  <c r="I30" i="11"/>
  <c r="F30" i="11"/>
  <c r="B30" i="11"/>
  <c r="A30" i="11"/>
  <c r="L29" i="11"/>
  <c r="J29" i="11"/>
  <c r="I29" i="11"/>
  <c r="N29" i="11" s="1"/>
  <c r="F29" i="11"/>
  <c r="B29" i="11"/>
  <c r="A29" i="11"/>
  <c r="L28" i="11"/>
  <c r="J28" i="11"/>
  <c r="I28" i="11"/>
  <c r="F28" i="11"/>
  <c r="B28" i="11"/>
  <c r="A28" i="11"/>
  <c r="L27" i="11"/>
  <c r="J27" i="11"/>
  <c r="I27" i="11"/>
  <c r="N27" i="11" s="1"/>
  <c r="F27" i="11"/>
  <c r="B27" i="11"/>
  <c r="A27" i="11"/>
  <c r="L26" i="11"/>
  <c r="J26" i="11"/>
  <c r="I26" i="11"/>
  <c r="F26" i="11"/>
  <c r="B26" i="11"/>
  <c r="A26" i="11"/>
  <c r="L25" i="11"/>
  <c r="J25" i="11"/>
  <c r="I25" i="11"/>
  <c r="N25" i="11" s="1"/>
  <c r="F25" i="11"/>
  <c r="B25" i="11"/>
  <c r="A25" i="11"/>
  <c r="L24" i="11"/>
  <c r="J24" i="11"/>
  <c r="I24" i="11"/>
  <c r="F24" i="11"/>
  <c r="B24" i="11"/>
  <c r="A24" i="11"/>
  <c r="L23" i="11"/>
  <c r="J23" i="11"/>
  <c r="I23" i="11"/>
  <c r="N23" i="11" s="1"/>
  <c r="F23" i="11"/>
  <c r="B23" i="11"/>
  <c r="A23" i="11"/>
  <c r="L22" i="11"/>
  <c r="J22" i="11"/>
  <c r="I22" i="11"/>
  <c r="F22" i="11"/>
  <c r="B22" i="11"/>
  <c r="A22" i="11"/>
  <c r="L21" i="11"/>
  <c r="J21" i="11"/>
  <c r="I21" i="11"/>
  <c r="N21" i="11" s="1"/>
  <c r="F21" i="11"/>
  <c r="B21" i="11"/>
  <c r="A21" i="11"/>
  <c r="L20" i="11"/>
  <c r="J20" i="11"/>
  <c r="I20" i="11"/>
  <c r="F20" i="11"/>
  <c r="B20" i="11"/>
  <c r="A20" i="11"/>
  <c r="L19" i="11"/>
  <c r="J19" i="11"/>
  <c r="I19" i="11"/>
  <c r="N19" i="11" s="1"/>
  <c r="F19" i="11"/>
  <c r="B19" i="11"/>
  <c r="A19" i="11"/>
  <c r="L18" i="11"/>
  <c r="J18" i="11"/>
  <c r="I18" i="11"/>
  <c r="F18" i="11"/>
  <c r="B18" i="11"/>
  <c r="A18" i="11"/>
  <c r="L17" i="11"/>
  <c r="J17" i="11"/>
  <c r="I17" i="11"/>
  <c r="N17" i="11" s="1"/>
  <c r="F17" i="11"/>
  <c r="B17" i="11"/>
  <c r="A17" i="11"/>
  <c r="L16" i="11"/>
  <c r="J16" i="11"/>
  <c r="I16" i="11"/>
  <c r="F16" i="11"/>
  <c r="B16" i="11"/>
  <c r="A16" i="11"/>
  <c r="L15" i="11"/>
  <c r="J15" i="11"/>
  <c r="I15" i="11"/>
  <c r="N15" i="11" s="1"/>
  <c r="F15" i="11"/>
  <c r="B15" i="11"/>
  <c r="A15" i="11"/>
  <c r="L14" i="11"/>
  <c r="J14" i="11"/>
  <c r="I14" i="11"/>
  <c r="F14" i="11"/>
  <c r="B14" i="11"/>
  <c r="A14" i="11"/>
  <c r="L13" i="11"/>
  <c r="J13" i="11"/>
  <c r="I13" i="11"/>
  <c r="N13" i="11" s="1"/>
  <c r="F13" i="11"/>
  <c r="B13" i="11"/>
  <c r="A13" i="11"/>
  <c r="L12" i="11"/>
  <c r="J12" i="11"/>
  <c r="I12" i="11"/>
  <c r="F12" i="11"/>
  <c r="B12" i="11"/>
  <c r="A12" i="11"/>
  <c r="L11" i="11"/>
  <c r="J11" i="11"/>
  <c r="I11" i="11"/>
  <c r="N11" i="11" s="1"/>
  <c r="F11" i="11"/>
  <c r="B11" i="11"/>
  <c r="A11" i="11"/>
  <c r="L10" i="11"/>
  <c r="J10" i="11"/>
  <c r="I10" i="11"/>
  <c r="F10" i="11"/>
  <c r="B10" i="11"/>
  <c r="A10" i="11"/>
  <c r="L9" i="11"/>
  <c r="J9" i="11"/>
  <c r="I9" i="11"/>
  <c r="N9" i="11" s="1"/>
  <c r="F9" i="11"/>
  <c r="B9" i="11"/>
  <c r="A9" i="11"/>
  <c r="L8" i="11"/>
  <c r="J8" i="11"/>
  <c r="I8" i="11"/>
  <c r="F8" i="11"/>
  <c r="B8" i="11"/>
  <c r="A8" i="11"/>
  <c r="L7" i="11"/>
  <c r="J7" i="11"/>
  <c r="I7" i="11"/>
  <c r="I41" i="11" s="1"/>
  <c r="F7" i="11"/>
  <c r="B7" i="11"/>
  <c r="A7" i="11"/>
  <c r="F46" i="10"/>
  <c r="L45" i="10"/>
  <c r="K45" i="10"/>
  <c r="L37" i="10"/>
  <c r="J37" i="10"/>
  <c r="I37" i="10"/>
  <c r="N37" i="10" s="1"/>
  <c r="F37" i="10"/>
  <c r="B37" i="10"/>
  <c r="A37" i="10"/>
  <c r="L36" i="10"/>
  <c r="J36" i="10"/>
  <c r="I36" i="10"/>
  <c r="F36" i="10"/>
  <c r="B36" i="10"/>
  <c r="A36" i="10"/>
  <c r="L35" i="10"/>
  <c r="J35" i="10"/>
  <c r="I35" i="10"/>
  <c r="N35" i="10" s="1"/>
  <c r="F35" i="10"/>
  <c r="B35" i="10"/>
  <c r="A35" i="10"/>
  <c r="L34" i="10"/>
  <c r="J34" i="10"/>
  <c r="I34" i="10"/>
  <c r="F34" i="10"/>
  <c r="B34" i="10"/>
  <c r="A34" i="10"/>
  <c r="L33" i="10"/>
  <c r="J33" i="10"/>
  <c r="I33" i="10"/>
  <c r="N33" i="10" s="1"/>
  <c r="F33" i="10"/>
  <c r="B33" i="10"/>
  <c r="A33" i="10"/>
  <c r="L32" i="10"/>
  <c r="J32" i="10"/>
  <c r="I32" i="10"/>
  <c r="F32" i="10"/>
  <c r="B32" i="10"/>
  <c r="A32" i="10"/>
  <c r="L31" i="10"/>
  <c r="J31" i="10"/>
  <c r="I31" i="10"/>
  <c r="N31" i="10" s="1"/>
  <c r="F31" i="10"/>
  <c r="B31" i="10"/>
  <c r="A31" i="10"/>
  <c r="L30" i="10"/>
  <c r="J30" i="10"/>
  <c r="I30" i="10"/>
  <c r="F30" i="10"/>
  <c r="B30" i="10"/>
  <c r="A30" i="10"/>
  <c r="L29" i="10"/>
  <c r="J29" i="10"/>
  <c r="I29" i="10"/>
  <c r="N29" i="10" s="1"/>
  <c r="F29" i="10"/>
  <c r="B29" i="10"/>
  <c r="A29" i="10"/>
  <c r="L28" i="10"/>
  <c r="J28" i="10"/>
  <c r="I28" i="10"/>
  <c r="F28" i="10"/>
  <c r="B28" i="10"/>
  <c r="A28" i="10"/>
  <c r="L27" i="10"/>
  <c r="J27" i="10"/>
  <c r="I27" i="10"/>
  <c r="N27" i="10" s="1"/>
  <c r="F27" i="10"/>
  <c r="B27" i="10"/>
  <c r="A27" i="10"/>
  <c r="L26" i="10"/>
  <c r="J26" i="10"/>
  <c r="I26" i="10"/>
  <c r="F26" i="10"/>
  <c r="B26" i="10"/>
  <c r="A26" i="10"/>
  <c r="L25" i="10"/>
  <c r="J25" i="10"/>
  <c r="I25" i="10"/>
  <c r="N25" i="10" s="1"/>
  <c r="F25" i="10"/>
  <c r="B25" i="10"/>
  <c r="A25" i="10"/>
  <c r="L24" i="10"/>
  <c r="J24" i="10"/>
  <c r="I24" i="10"/>
  <c r="F24" i="10"/>
  <c r="B24" i="10"/>
  <c r="A24" i="10"/>
  <c r="L23" i="10"/>
  <c r="J23" i="10"/>
  <c r="I23" i="10"/>
  <c r="N23" i="10" s="1"/>
  <c r="F23" i="10"/>
  <c r="B23" i="10"/>
  <c r="A23" i="10"/>
  <c r="L22" i="10"/>
  <c r="J22" i="10"/>
  <c r="I22" i="10"/>
  <c r="F22" i="10"/>
  <c r="B22" i="10"/>
  <c r="A22" i="10"/>
  <c r="L21" i="10"/>
  <c r="J21" i="10"/>
  <c r="I21" i="10"/>
  <c r="N21" i="10" s="1"/>
  <c r="F21" i="10"/>
  <c r="B21" i="10"/>
  <c r="A21" i="10"/>
  <c r="L20" i="10"/>
  <c r="J20" i="10"/>
  <c r="I20" i="10"/>
  <c r="F20" i="10"/>
  <c r="B20" i="10"/>
  <c r="A20" i="10"/>
  <c r="L19" i="10"/>
  <c r="J19" i="10"/>
  <c r="I19" i="10"/>
  <c r="N19" i="10" s="1"/>
  <c r="F19" i="10"/>
  <c r="B19" i="10"/>
  <c r="A19" i="10"/>
  <c r="L18" i="10"/>
  <c r="J18" i="10"/>
  <c r="I18" i="10"/>
  <c r="F18" i="10"/>
  <c r="B18" i="10"/>
  <c r="A18" i="10"/>
  <c r="L17" i="10"/>
  <c r="J17" i="10"/>
  <c r="I17" i="10"/>
  <c r="N17" i="10" s="1"/>
  <c r="F17" i="10"/>
  <c r="B17" i="10"/>
  <c r="A17" i="10"/>
  <c r="L16" i="10"/>
  <c r="J16" i="10"/>
  <c r="I16" i="10"/>
  <c r="F16" i="10"/>
  <c r="B16" i="10"/>
  <c r="A16" i="10"/>
  <c r="L15" i="10"/>
  <c r="J15" i="10"/>
  <c r="I15" i="10"/>
  <c r="N15" i="10" s="1"/>
  <c r="F15" i="10"/>
  <c r="B15" i="10"/>
  <c r="A15" i="10"/>
  <c r="L14" i="10"/>
  <c r="J14" i="10"/>
  <c r="I14" i="10"/>
  <c r="F14" i="10"/>
  <c r="B14" i="10"/>
  <c r="A14" i="10"/>
  <c r="L13" i="10"/>
  <c r="J13" i="10"/>
  <c r="I13" i="10"/>
  <c r="N13" i="10" s="1"/>
  <c r="F13" i="10"/>
  <c r="B13" i="10"/>
  <c r="A13" i="10"/>
  <c r="L12" i="10"/>
  <c r="J12" i="10"/>
  <c r="I12" i="10"/>
  <c r="F12" i="10"/>
  <c r="B12" i="10"/>
  <c r="A12" i="10"/>
  <c r="L11" i="10"/>
  <c r="J11" i="10"/>
  <c r="I11" i="10"/>
  <c r="N11" i="10" s="1"/>
  <c r="F11" i="10"/>
  <c r="B11" i="10"/>
  <c r="A11" i="10"/>
  <c r="L10" i="10"/>
  <c r="J10" i="10"/>
  <c r="I10" i="10"/>
  <c r="F10" i="10"/>
  <c r="B10" i="10"/>
  <c r="A10" i="10"/>
  <c r="L9" i="10"/>
  <c r="J9" i="10"/>
  <c r="I9" i="10"/>
  <c r="N9" i="10" s="1"/>
  <c r="F9" i="10"/>
  <c r="B9" i="10"/>
  <c r="A9" i="10"/>
  <c r="L8" i="10"/>
  <c r="J8" i="10"/>
  <c r="I8" i="10"/>
  <c r="F8" i="10"/>
  <c r="B8" i="10"/>
  <c r="A8" i="10"/>
  <c r="L7" i="10"/>
  <c r="J7" i="10"/>
  <c r="J42" i="10" s="1"/>
  <c r="I7" i="10"/>
  <c r="I42" i="10" s="1"/>
  <c r="F7" i="10"/>
  <c r="B7" i="10"/>
  <c r="A7" i="10"/>
  <c r="F45" i="9"/>
  <c r="L44" i="9"/>
  <c r="K44" i="9"/>
  <c r="L36" i="9"/>
  <c r="J36" i="9"/>
  <c r="I36" i="9"/>
  <c r="N36" i="9" s="1"/>
  <c r="F36" i="9"/>
  <c r="B36" i="9"/>
  <c r="A36" i="9"/>
  <c r="L35" i="9"/>
  <c r="J35" i="9"/>
  <c r="I35" i="9"/>
  <c r="N35" i="9" s="1"/>
  <c r="F35" i="9"/>
  <c r="B35" i="9"/>
  <c r="A35" i="9"/>
  <c r="L34" i="9"/>
  <c r="J34" i="9"/>
  <c r="I34" i="9"/>
  <c r="F34" i="9"/>
  <c r="B34" i="9"/>
  <c r="A34" i="9"/>
  <c r="L33" i="9"/>
  <c r="J33" i="9"/>
  <c r="I33" i="9"/>
  <c r="N33" i="9" s="1"/>
  <c r="F33" i="9"/>
  <c r="B33" i="9"/>
  <c r="A33" i="9"/>
  <c r="L32" i="9"/>
  <c r="J32" i="9"/>
  <c r="I32" i="9"/>
  <c r="F32" i="9"/>
  <c r="B32" i="9"/>
  <c r="A32" i="9"/>
  <c r="L31" i="9"/>
  <c r="J31" i="9"/>
  <c r="I31" i="9"/>
  <c r="N31" i="9" s="1"/>
  <c r="F31" i="9"/>
  <c r="B31" i="9"/>
  <c r="A31" i="9"/>
  <c r="L30" i="9"/>
  <c r="J30" i="9"/>
  <c r="I30" i="9"/>
  <c r="F30" i="9"/>
  <c r="B30" i="9"/>
  <c r="A30" i="9"/>
  <c r="L29" i="9"/>
  <c r="J29" i="9"/>
  <c r="I29" i="9"/>
  <c r="N29" i="9" s="1"/>
  <c r="F29" i="9"/>
  <c r="B29" i="9"/>
  <c r="A29" i="9"/>
  <c r="L28" i="9"/>
  <c r="J28" i="9"/>
  <c r="I28" i="9"/>
  <c r="F28" i="9"/>
  <c r="B28" i="9"/>
  <c r="A28" i="9"/>
  <c r="L27" i="9"/>
  <c r="J27" i="9"/>
  <c r="I27" i="9"/>
  <c r="N27" i="9" s="1"/>
  <c r="F27" i="9"/>
  <c r="B27" i="9"/>
  <c r="A27" i="9"/>
  <c r="L26" i="9"/>
  <c r="J26" i="9"/>
  <c r="I26" i="9"/>
  <c r="F26" i="9"/>
  <c r="B26" i="9"/>
  <c r="A26" i="9"/>
  <c r="L25" i="9"/>
  <c r="J25" i="9"/>
  <c r="I25" i="9"/>
  <c r="N25" i="9" s="1"/>
  <c r="F25" i="9"/>
  <c r="B25" i="9"/>
  <c r="A25" i="9"/>
  <c r="L24" i="9"/>
  <c r="J24" i="9"/>
  <c r="I24" i="9"/>
  <c r="F24" i="9"/>
  <c r="B24" i="9"/>
  <c r="A24" i="9"/>
  <c r="L23" i="9"/>
  <c r="J23" i="9"/>
  <c r="I23" i="9"/>
  <c r="N23" i="9" s="1"/>
  <c r="F23" i="9"/>
  <c r="B23" i="9"/>
  <c r="A23" i="9"/>
  <c r="L22" i="9"/>
  <c r="J22" i="9"/>
  <c r="I22" i="9"/>
  <c r="F22" i="9"/>
  <c r="B22" i="9"/>
  <c r="A22" i="9"/>
  <c r="L21" i="9"/>
  <c r="J21" i="9"/>
  <c r="I21" i="9"/>
  <c r="N21" i="9" s="1"/>
  <c r="F21" i="9"/>
  <c r="B21" i="9"/>
  <c r="A21" i="9"/>
  <c r="L20" i="9"/>
  <c r="J20" i="9"/>
  <c r="I20" i="9"/>
  <c r="F20" i="9"/>
  <c r="B20" i="9"/>
  <c r="A20" i="9"/>
  <c r="L19" i="9"/>
  <c r="J19" i="9"/>
  <c r="I19" i="9"/>
  <c r="N19" i="9" s="1"/>
  <c r="F19" i="9"/>
  <c r="B19" i="9"/>
  <c r="A19" i="9"/>
  <c r="L18" i="9"/>
  <c r="J18" i="9"/>
  <c r="I18" i="9"/>
  <c r="F18" i="9"/>
  <c r="B18" i="9"/>
  <c r="A18" i="9"/>
  <c r="L17" i="9"/>
  <c r="J17" i="9"/>
  <c r="I17" i="9"/>
  <c r="N17" i="9" s="1"/>
  <c r="F17" i="9"/>
  <c r="B17" i="9"/>
  <c r="A17" i="9"/>
  <c r="L16" i="9"/>
  <c r="J16" i="9"/>
  <c r="I16" i="9"/>
  <c r="F16" i="9"/>
  <c r="B16" i="9"/>
  <c r="A16" i="9"/>
  <c r="L15" i="9"/>
  <c r="J15" i="9"/>
  <c r="I15" i="9"/>
  <c r="N15" i="9" s="1"/>
  <c r="F15" i="9"/>
  <c r="B15" i="9"/>
  <c r="A15" i="9"/>
  <c r="L14" i="9"/>
  <c r="J14" i="9"/>
  <c r="I14" i="9"/>
  <c r="F14" i="9"/>
  <c r="B14" i="9"/>
  <c r="A14" i="9"/>
  <c r="L13" i="9"/>
  <c r="J13" i="9"/>
  <c r="I13" i="9"/>
  <c r="N13" i="9" s="1"/>
  <c r="F13" i="9"/>
  <c r="B13" i="9"/>
  <c r="A13" i="9"/>
  <c r="L12" i="9"/>
  <c r="J12" i="9"/>
  <c r="I12" i="9"/>
  <c r="F12" i="9"/>
  <c r="B12" i="9"/>
  <c r="A12" i="9"/>
  <c r="L11" i="9"/>
  <c r="J11" i="9"/>
  <c r="I11" i="9"/>
  <c r="N11" i="9" s="1"/>
  <c r="F11" i="9"/>
  <c r="B11" i="9"/>
  <c r="A11" i="9"/>
  <c r="L10" i="9"/>
  <c r="J10" i="9"/>
  <c r="I10" i="9"/>
  <c r="F10" i="9"/>
  <c r="B10" i="9"/>
  <c r="A10" i="9"/>
  <c r="L9" i="9"/>
  <c r="J9" i="9"/>
  <c r="I9" i="9"/>
  <c r="N9" i="9" s="1"/>
  <c r="F9" i="9"/>
  <c r="B9" i="9"/>
  <c r="A9" i="9"/>
  <c r="L8" i="9"/>
  <c r="J8" i="9"/>
  <c r="I8" i="9"/>
  <c r="F8" i="9"/>
  <c r="B8" i="9"/>
  <c r="A8" i="9"/>
  <c r="L7" i="9"/>
  <c r="J7" i="9"/>
  <c r="I7" i="9"/>
  <c r="I41" i="9" s="1"/>
  <c r="F7" i="9"/>
  <c r="B7" i="9"/>
  <c r="A7" i="9"/>
  <c r="F46" i="8"/>
  <c r="L45" i="8"/>
  <c r="K45" i="8"/>
  <c r="L37" i="8"/>
  <c r="J37" i="8"/>
  <c r="I37" i="8"/>
  <c r="N37" i="8" s="1"/>
  <c r="F37" i="8"/>
  <c r="B37" i="8"/>
  <c r="A37" i="8"/>
  <c r="L36" i="8"/>
  <c r="J36" i="8"/>
  <c r="I36" i="8"/>
  <c r="F36" i="8"/>
  <c r="B36" i="8"/>
  <c r="A36" i="8"/>
  <c r="L35" i="8"/>
  <c r="J35" i="8"/>
  <c r="I35" i="8"/>
  <c r="N35" i="8" s="1"/>
  <c r="F35" i="8"/>
  <c r="B35" i="8"/>
  <c r="A35" i="8"/>
  <c r="L34" i="8"/>
  <c r="J34" i="8"/>
  <c r="I34" i="8"/>
  <c r="F34" i="8"/>
  <c r="B34" i="8"/>
  <c r="A34" i="8"/>
  <c r="L33" i="8"/>
  <c r="J33" i="8"/>
  <c r="I33" i="8"/>
  <c r="N33" i="8" s="1"/>
  <c r="F33" i="8"/>
  <c r="B33" i="8"/>
  <c r="A33" i="8"/>
  <c r="L32" i="8"/>
  <c r="J32" i="8"/>
  <c r="I32" i="8"/>
  <c r="F32" i="8"/>
  <c r="B32" i="8"/>
  <c r="A32" i="8"/>
  <c r="L31" i="8"/>
  <c r="J31" i="8"/>
  <c r="I31" i="8"/>
  <c r="F31" i="8"/>
  <c r="B31" i="8"/>
  <c r="A31" i="8"/>
  <c r="L30" i="8"/>
  <c r="J30" i="8"/>
  <c r="I30" i="8"/>
  <c r="F30" i="8"/>
  <c r="B30" i="8"/>
  <c r="A30" i="8"/>
  <c r="L29" i="8"/>
  <c r="J29" i="8"/>
  <c r="I29" i="8"/>
  <c r="N29" i="8" s="1"/>
  <c r="F29" i="8"/>
  <c r="B29" i="8"/>
  <c r="A29" i="8"/>
  <c r="L28" i="8"/>
  <c r="J28" i="8"/>
  <c r="I28" i="8"/>
  <c r="F28" i="8"/>
  <c r="B28" i="8"/>
  <c r="A28" i="8"/>
  <c r="L27" i="8"/>
  <c r="J27" i="8"/>
  <c r="I27" i="8"/>
  <c r="N27" i="8" s="1"/>
  <c r="F27" i="8"/>
  <c r="B27" i="8"/>
  <c r="A27" i="8"/>
  <c r="L26" i="8"/>
  <c r="J26" i="8"/>
  <c r="I26" i="8"/>
  <c r="F26" i="8"/>
  <c r="B26" i="8"/>
  <c r="A26" i="8"/>
  <c r="L25" i="8"/>
  <c r="J25" i="8"/>
  <c r="I25" i="8"/>
  <c r="N25" i="8" s="1"/>
  <c r="F25" i="8"/>
  <c r="B25" i="8"/>
  <c r="A25" i="8"/>
  <c r="L24" i="8"/>
  <c r="J24" i="8"/>
  <c r="I24" i="8"/>
  <c r="F24" i="8"/>
  <c r="B24" i="8"/>
  <c r="A24" i="8"/>
  <c r="L23" i="8"/>
  <c r="J23" i="8"/>
  <c r="I23" i="8"/>
  <c r="N23" i="8" s="1"/>
  <c r="F23" i="8"/>
  <c r="B23" i="8"/>
  <c r="A23" i="8"/>
  <c r="L22" i="8"/>
  <c r="J22" i="8"/>
  <c r="I22" i="8"/>
  <c r="F22" i="8"/>
  <c r="B22" i="8"/>
  <c r="A22" i="8"/>
  <c r="L21" i="8"/>
  <c r="J21" i="8"/>
  <c r="I21" i="8"/>
  <c r="N21" i="8" s="1"/>
  <c r="F21" i="8"/>
  <c r="B21" i="8"/>
  <c r="A21" i="8"/>
  <c r="L20" i="8"/>
  <c r="J20" i="8"/>
  <c r="I20" i="8"/>
  <c r="F20" i="8"/>
  <c r="B20" i="8"/>
  <c r="A20" i="8"/>
  <c r="L19" i="8"/>
  <c r="J19" i="8"/>
  <c r="I19" i="8"/>
  <c r="N19" i="8" s="1"/>
  <c r="F19" i="8"/>
  <c r="B19" i="8"/>
  <c r="A19" i="8"/>
  <c r="L18" i="8"/>
  <c r="J18" i="8"/>
  <c r="I18" i="8"/>
  <c r="F18" i="8"/>
  <c r="B18" i="8"/>
  <c r="A18" i="8"/>
  <c r="L17" i="8"/>
  <c r="J17" i="8"/>
  <c r="I17" i="8"/>
  <c r="N17" i="8" s="1"/>
  <c r="F17" i="8"/>
  <c r="B17" i="8"/>
  <c r="A17" i="8"/>
  <c r="L16" i="8"/>
  <c r="J16" i="8"/>
  <c r="I16" i="8"/>
  <c r="F16" i="8"/>
  <c r="B16" i="8"/>
  <c r="A16" i="8"/>
  <c r="L15" i="8"/>
  <c r="J15" i="8"/>
  <c r="I15" i="8"/>
  <c r="N15" i="8" s="1"/>
  <c r="F15" i="8"/>
  <c r="B15" i="8"/>
  <c r="A15" i="8"/>
  <c r="L14" i="8"/>
  <c r="J14" i="8"/>
  <c r="I14" i="8"/>
  <c r="F14" i="8"/>
  <c r="B14" i="8"/>
  <c r="A14" i="8"/>
  <c r="L13" i="8"/>
  <c r="J13" i="8"/>
  <c r="I13" i="8"/>
  <c r="N13" i="8" s="1"/>
  <c r="F13" i="8"/>
  <c r="B13" i="8"/>
  <c r="A13" i="8"/>
  <c r="L12" i="8"/>
  <c r="J12" i="8"/>
  <c r="I12" i="8"/>
  <c r="F12" i="8"/>
  <c r="B12" i="8"/>
  <c r="A12" i="8"/>
  <c r="L11" i="8"/>
  <c r="J11" i="8"/>
  <c r="I11" i="8"/>
  <c r="N11" i="8" s="1"/>
  <c r="F11" i="8"/>
  <c r="B11" i="8"/>
  <c r="A11" i="8"/>
  <c r="L10" i="8"/>
  <c r="J10" i="8"/>
  <c r="I10" i="8"/>
  <c r="F10" i="8"/>
  <c r="B10" i="8"/>
  <c r="A10" i="8"/>
  <c r="L9" i="8"/>
  <c r="J9" i="8"/>
  <c r="I9" i="8"/>
  <c r="N9" i="8" s="1"/>
  <c r="F9" i="8"/>
  <c r="B9" i="8"/>
  <c r="A9" i="8"/>
  <c r="L8" i="8"/>
  <c r="J8" i="8"/>
  <c r="I8" i="8"/>
  <c r="F8" i="8"/>
  <c r="B8" i="8"/>
  <c r="A8" i="8"/>
  <c r="L7" i="8"/>
  <c r="J7" i="8"/>
  <c r="J42" i="8" s="1"/>
  <c r="I7" i="8"/>
  <c r="I42" i="8" s="1"/>
  <c r="F7" i="8"/>
  <c r="B7" i="8"/>
  <c r="A7" i="8"/>
  <c r="F46" i="7"/>
  <c r="L45" i="7"/>
  <c r="K45" i="7"/>
  <c r="L37" i="7"/>
  <c r="J37" i="7"/>
  <c r="I37" i="7"/>
  <c r="N37" i="7" s="1"/>
  <c r="F37" i="7"/>
  <c r="B37" i="7"/>
  <c r="A37" i="7"/>
  <c r="L36" i="7"/>
  <c r="J36" i="7"/>
  <c r="I36" i="7"/>
  <c r="N36" i="7" s="1"/>
  <c r="F36" i="7"/>
  <c r="B36" i="7"/>
  <c r="A36" i="7"/>
  <c r="L35" i="7"/>
  <c r="J35" i="7"/>
  <c r="I35" i="7"/>
  <c r="F35" i="7"/>
  <c r="B35" i="7"/>
  <c r="A35" i="7"/>
  <c r="L34" i="7"/>
  <c r="J34" i="7"/>
  <c r="I34" i="7"/>
  <c r="N34" i="7" s="1"/>
  <c r="F34" i="7"/>
  <c r="B34" i="7"/>
  <c r="A34" i="7"/>
  <c r="L33" i="7"/>
  <c r="J33" i="7"/>
  <c r="I33" i="7"/>
  <c r="F33" i="7"/>
  <c r="B33" i="7"/>
  <c r="A33" i="7"/>
  <c r="L32" i="7"/>
  <c r="J32" i="7"/>
  <c r="I32" i="7"/>
  <c r="N32" i="7" s="1"/>
  <c r="F32" i="7"/>
  <c r="B32" i="7"/>
  <c r="A32" i="7"/>
  <c r="L31" i="7"/>
  <c r="J31" i="7"/>
  <c r="I31" i="7"/>
  <c r="F31" i="7"/>
  <c r="B31" i="7"/>
  <c r="A31" i="7"/>
  <c r="L30" i="7"/>
  <c r="J30" i="7"/>
  <c r="I30" i="7"/>
  <c r="N30" i="7" s="1"/>
  <c r="F30" i="7"/>
  <c r="B30" i="7"/>
  <c r="A30" i="7"/>
  <c r="L29" i="7"/>
  <c r="J29" i="7"/>
  <c r="I29" i="7"/>
  <c r="F29" i="7"/>
  <c r="B29" i="7"/>
  <c r="A29" i="7"/>
  <c r="L28" i="7"/>
  <c r="J28" i="7"/>
  <c r="I28" i="7"/>
  <c r="N28" i="7" s="1"/>
  <c r="F28" i="7"/>
  <c r="B28" i="7"/>
  <c r="A28" i="7"/>
  <c r="L27" i="7"/>
  <c r="J27" i="7"/>
  <c r="I27" i="7"/>
  <c r="F27" i="7"/>
  <c r="B27" i="7"/>
  <c r="A27" i="7"/>
  <c r="L26" i="7"/>
  <c r="J26" i="7"/>
  <c r="I26" i="7"/>
  <c r="N26" i="7" s="1"/>
  <c r="F26" i="7"/>
  <c r="B26" i="7"/>
  <c r="A26" i="7"/>
  <c r="L25" i="7"/>
  <c r="J25" i="7"/>
  <c r="I25" i="7"/>
  <c r="F25" i="7"/>
  <c r="B25" i="7"/>
  <c r="A25" i="7"/>
  <c r="L24" i="7"/>
  <c r="J24" i="7"/>
  <c r="I24" i="7"/>
  <c r="N24" i="7" s="1"/>
  <c r="F24" i="7"/>
  <c r="B24" i="7"/>
  <c r="A24" i="7"/>
  <c r="L23" i="7"/>
  <c r="J23" i="7"/>
  <c r="I23" i="7"/>
  <c r="F23" i="7"/>
  <c r="B23" i="7"/>
  <c r="A23" i="7"/>
  <c r="L22" i="7"/>
  <c r="J22" i="7"/>
  <c r="I22" i="7"/>
  <c r="N22" i="7" s="1"/>
  <c r="F22" i="7"/>
  <c r="B22" i="7"/>
  <c r="A22" i="7"/>
  <c r="L21" i="7"/>
  <c r="J21" i="7"/>
  <c r="I21" i="7"/>
  <c r="F21" i="7"/>
  <c r="B21" i="7"/>
  <c r="A21" i="7"/>
  <c r="L20" i="7"/>
  <c r="J20" i="7"/>
  <c r="I20" i="7"/>
  <c r="N20" i="7" s="1"/>
  <c r="F20" i="7"/>
  <c r="B20" i="7"/>
  <c r="A20" i="7"/>
  <c r="L19" i="7"/>
  <c r="J19" i="7"/>
  <c r="I19" i="7"/>
  <c r="F19" i="7"/>
  <c r="B19" i="7"/>
  <c r="A19" i="7"/>
  <c r="L18" i="7"/>
  <c r="J18" i="7"/>
  <c r="I18" i="7"/>
  <c r="N18" i="7" s="1"/>
  <c r="F18" i="7"/>
  <c r="B18" i="7"/>
  <c r="A18" i="7"/>
  <c r="L17" i="7"/>
  <c r="J17" i="7"/>
  <c r="I17" i="7"/>
  <c r="F17" i="7"/>
  <c r="B17" i="7"/>
  <c r="A17" i="7"/>
  <c r="L16" i="7"/>
  <c r="J16" i="7"/>
  <c r="I16" i="7"/>
  <c r="N16" i="7" s="1"/>
  <c r="F16" i="7"/>
  <c r="B16" i="7"/>
  <c r="A16" i="7"/>
  <c r="L15" i="7"/>
  <c r="J15" i="7"/>
  <c r="I15" i="7"/>
  <c r="F15" i="7"/>
  <c r="B15" i="7"/>
  <c r="A15" i="7"/>
  <c r="L14" i="7"/>
  <c r="J14" i="7"/>
  <c r="I14" i="7"/>
  <c r="N14" i="7" s="1"/>
  <c r="F14" i="7"/>
  <c r="B14" i="7"/>
  <c r="A14" i="7"/>
  <c r="L13" i="7"/>
  <c r="J13" i="7"/>
  <c r="I13" i="7"/>
  <c r="F13" i="7"/>
  <c r="B13" i="7"/>
  <c r="A13" i="7"/>
  <c r="L12" i="7"/>
  <c r="J12" i="7"/>
  <c r="I12" i="7"/>
  <c r="N12" i="7" s="1"/>
  <c r="F12" i="7"/>
  <c r="B12" i="7"/>
  <c r="A12" i="7"/>
  <c r="L11" i="7"/>
  <c r="J11" i="7"/>
  <c r="I11" i="7"/>
  <c r="F11" i="7"/>
  <c r="B11" i="7"/>
  <c r="A11" i="7"/>
  <c r="L10" i="7"/>
  <c r="J10" i="7"/>
  <c r="I10" i="7"/>
  <c r="N10" i="7" s="1"/>
  <c r="F10" i="7"/>
  <c r="B10" i="7"/>
  <c r="A10" i="7"/>
  <c r="L9" i="7"/>
  <c r="J9" i="7"/>
  <c r="I9" i="7"/>
  <c r="F9" i="7"/>
  <c r="B9" i="7"/>
  <c r="A9" i="7"/>
  <c r="L8" i="7"/>
  <c r="J8" i="7"/>
  <c r="I8" i="7"/>
  <c r="N8" i="7" s="1"/>
  <c r="F8" i="7"/>
  <c r="B8" i="7"/>
  <c r="A8" i="7"/>
  <c r="L7" i="7"/>
  <c r="F48" i="7" s="1"/>
  <c r="J7" i="7"/>
  <c r="J42" i="7" s="1"/>
  <c r="I7" i="7"/>
  <c r="F7" i="7"/>
  <c r="B7" i="7"/>
  <c r="A7" i="7"/>
  <c r="F45" i="6"/>
  <c r="L44" i="6"/>
  <c r="K44" i="6"/>
  <c r="L36" i="6"/>
  <c r="J36" i="6"/>
  <c r="I36" i="6"/>
  <c r="N36" i="6" s="1"/>
  <c r="F36" i="6"/>
  <c r="B36" i="6"/>
  <c r="A36" i="6"/>
  <c r="L35" i="6"/>
  <c r="J35" i="6"/>
  <c r="I35" i="6"/>
  <c r="N35" i="6" s="1"/>
  <c r="F35" i="6"/>
  <c r="B35" i="6"/>
  <c r="A35" i="6"/>
  <c r="L34" i="6"/>
  <c r="J34" i="6"/>
  <c r="I34" i="6"/>
  <c r="F34" i="6"/>
  <c r="B34" i="6"/>
  <c r="A34" i="6"/>
  <c r="L33" i="6"/>
  <c r="J33" i="6"/>
  <c r="I33" i="6"/>
  <c r="N33" i="6" s="1"/>
  <c r="F33" i="6"/>
  <c r="B33" i="6"/>
  <c r="A33" i="6"/>
  <c r="L32" i="6"/>
  <c r="J32" i="6"/>
  <c r="I32" i="6"/>
  <c r="F32" i="6"/>
  <c r="B32" i="6"/>
  <c r="A32" i="6"/>
  <c r="L31" i="6"/>
  <c r="J31" i="6"/>
  <c r="I31" i="6"/>
  <c r="N31" i="6" s="1"/>
  <c r="F31" i="6"/>
  <c r="B31" i="6"/>
  <c r="A31" i="6"/>
  <c r="L30" i="6"/>
  <c r="J30" i="6"/>
  <c r="I30" i="6"/>
  <c r="F30" i="6"/>
  <c r="B30" i="6"/>
  <c r="A30" i="6"/>
  <c r="L29" i="6"/>
  <c r="J29" i="6"/>
  <c r="I29" i="6"/>
  <c r="N29" i="6" s="1"/>
  <c r="F29" i="6"/>
  <c r="B29" i="6"/>
  <c r="A29" i="6"/>
  <c r="L28" i="6"/>
  <c r="J28" i="6"/>
  <c r="I28" i="6"/>
  <c r="F28" i="6"/>
  <c r="B28" i="6"/>
  <c r="A28" i="6"/>
  <c r="L27" i="6"/>
  <c r="J27" i="6"/>
  <c r="I27" i="6"/>
  <c r="N27" i="6" s="1"/>
  <c r="F27" i="6"/>
  <c r="B27" i="6"/>
  <c r="A27" i="6"/>
  <c r="L26" i="6"/>
  <c r="J26" i="6"/>
  <c r="I26" i="6"/>
  <c r="F26" i="6"/>
  <c r="B26" i="6"/>
  <c r="A26" i="6"/>
  <c r="L25" i="6"/>
  <c r="J25" i="6"/>
  <c r="I25" i="6"/>
  <c r="N25" i="6" s="1"/>
  <c r="F25" i="6"/>
  <c r="B25" i="6"/>
  <c r="A25" i="6"/>
  <c r="L24" i="6"/>
  <c r="J24" i="6"/>
  <c r="I24" i="6"/>
  <c r="F24" i="6"/>
  <c r="B24" i="6"/>
  <c r="A24" i="6"/>
  <c r="L23" i="6"/>
  <c r="J23" i="6"/>
  <c r="I23" i="6"/>
  <c r="N23" i="6" s="1"/>
  <c r="F23" i="6"/>
  <c r="B23" i="6"/>
  <c r="A23" i="6"/>
  <c r="L22" i="6"/>
  <c r="J22" i="6"/>
  <c r="I22" i="6"/>
  <c r="F22" i="6"/>
  <c r="B22" i="6"/>
  <c r="A22" i="6"/>
  <c r="L21" i="6"/>
  <c r="J21" i="6"/>
  <c r="I21" i="6"/>
  <c r="N21" i="6" s="1"/>
  <c r="F21" i="6"/>
  <c r="B21" i="6"/>
  <c r="A21" i="6"/>
  <c r="L20" i="6"/>
  <c r="J20" i="6"/>
  <c r="I20" i="6"/>
  <c r="F20" i="6"/>
  <c r="B20" i="6"/>
  <c r="A20" i="6"/>
  <c r="L19" i="6"/>
  <c r="J19" i="6"/>
  <c r="I19" i="6"/>
  <c r="N19" i="6" s="1"/>
  <c r="F19" i="6"/>
  <c r="B19" i="6"/>
  <c r="A19" i="6"/>
  <c r="L18" i="6"/>
  <c r="J18" i="6"/>
  <c r="I18" i="6"/>
  <c r="F18" i="6"/>
  <c r="B18" i="6"/>
  <c r="A18" i="6"/>
  <c r="L17" i="6"/>
  <c r="J17" i="6"/>
  <c r="I17" i="6"/>
  <c r="N17" i="6" s="1"/>
  <c r="F17" i="6"/>
  <c r="B17" i="6"/>
  <c r="A17" i="6"/>
  <c r="L16" i="6"/>
  <c r="J16" i="6"/>
  <c r="I16" i="6"/>
  <c r="F16" i="6"/>
  <c r="B16" i="6"/>
  <c r="A16" i="6"/>
  <c r="L15" i="6"/>
  <c r="J15" i="6"/>
  <c r="I15" i="6"/>
  <c r="N15" i="6" s="1"/>
  <c r="F15" i="6"/>
  <c r="B15" i="6"/>
  <c r="A15" i="6"/>
  <c r="L14" i="6"/>
  <c r="J14" i="6"/>
  <c r="I14" i="6"/>
  <c r="F14" i="6"/>
  <c r="B14" i="6"/>
  <c r="A14" i="6"/>
  <c r="L13" i="6"/>
  <c r="J13" i="6"/>
  <c r="I13" i="6"/>
  <c r="N13" i="6" s="1"/>
  <c r="F13" i="6"/>
  <c r="B13" i="6"/>
  <c r="A13" i="6"/>
  <c r="L12" i="6"/>
  <c r="J12" i="6"/>
  <c r="I12" i="6"/>
  <c r="F12" i="6"/>
  <c r="B12" i="6"/>
  <c r="A12" i="6"/>
  <c r="L11" i="6"/>
  <c r="J11" i="6"/>
  <c r="I11" i="6"/>
  <c r="N11" i="6" s="1"/>
  <c r="F11" i="6"/>
  <c r="B11" i="6"/>
  <c r="A11" i="6"/>
  <c r="L10" i="6"/>
  <c r="J10" i="6"/>
  <c r="I10" i="6"/>
  <c r="F10" i="6"/>
  <c r="B10" i="6"/>
  <c r="A10" i="6"/>
  <c r="L9" i="6"/>
  <c r="J9" i="6"/>
  <c r="I9" i="6"/>
  <c r="N9" i="6" s="1"/>
  <c r="F9" i="6"/>
  <c r="B9" i="6"/>
  <c r="A9" i="6"/>
  <c r="L8" i="6"/>
  <c r="J8" i="6"/>
  <c r="I8" i="6"/>
  <c r="F8" i="6"/>
  <c r="B8" i="6"/>
  <c r="A8" i="6"/>
  <c r="L7" i="6"/>
  <c r="J7" i="6"/>
  <c r="J41" i="6" s="1"/>
  <c r="I7" i="6"/>
  <c r="I41" i="6" s="1"/>
  <c r="F7" i="6"/>
  <c r="B7" i="6"/>
  <c r="A7" i="6"/>
  <c r="F46" i="5"/>
  <c r="L45" i="5"/>
  <c r="K45" i="5"/>
  <c r="L37" i="5"/>
  <c r="J37" i="5"/>
  <c r="I37" i="5"/>
  <c r="N37" i="5" s="1"/>
  <c r="F37" i="5"/>
  <c r="B37" i="5"/>
  <c r="A37" i="5"/>
  <c r="L36" i="5"/>
  <c r="J36" i="5"/>
  <c r="I36" i="5"/>
  <c r="N36" i="5" s="1"/>
  <c r="F36" i="5"/>
  <c r="B36" i="5"/>
  <c r="A36" i="5"/>
  <c r="L35" i="5"/>
  <c r="J35" i="5"/>
  <c r="I35" i="5"/>
  <c r="F35" i="5"/>
  <c r="B35" i="5"/>
  <c r="A35" i="5"/>
  <c r="L34" i="5"/>
  <c r="J34" i="5"/>
  <c r="I34" i="5"/>
  <c r="N34" i="5" s="1"/>
  <c r="F34" i="5"/>
  <c r="B34" i="5"/>
  <c r="A34" i="5"/>
  <c r="L33" i="5"/>
  <c r="J33" i="5"/>
  <c r="I33" i="5"/>
  <c r="F33" i="5"/>
  <c r="B33" i="5"/>
  <c r="A33" i="5"/>
  <c r="L32" i="5"/>
  <c r="J32" i="5"/>
  <c r="I32" i="5"/>
  <c r="N32" i="5" s="1"/>
  <c r="F32" i="5"/>
  <c r="B32" i="5"/>
  <c r="A32" i="5"/>
  <c r="L31" i="5"/>
  <c r="J31" i="5"/>
  <c r="I31" i="5"/>
  <c r="F31" i="5"/>
  <c r="B31" i="5"/>
  <c r="A31" i="5"/>
  <c r="L30" i="5"/>
  <c r="J30" i="5"/>
  <c r="I30" i="5"/>
  <c r="N30" i="5" s="1"/>
  <c r="F30" i="5"/>
  <c r="B30" i="5"/>
  <c r="A30" i="5"/>
  <c r="L29" i="5"/>
  <c r="J29" i="5"/>
  <c r="I29" i="5"/>
  <c r="F29" i="5"/>
  <c r="B29" i="5"/>
  <c r="A29" i="5"/>
  <c r="L28" i="5"/>
  <c r="J28" i="5"/>
  <c r="I28" i="5"/>
  <c r="N28" i="5" s="1"/>
  <c r="F28" i="5"/>
  <c r="B28" i="5"/>
  <c r="A28" i="5"/>
  <c r="L27" i="5"/>
  <c r="J27" i="5"/>
  <c r="I27" i="5"/>
  <c r="F27" i="5"/>
  <c r="B27" i="5"/>
  <c r="A27" i="5"/>
  <c r="L26" i="5"/>
  <c r="J26" i="5"/>
  <c r="I26" i="5"/>
  <c r="N26" i="5" s="1"/>
  <c r="F26" i="5"/>
  <c r="B26" i="5"/>
  <c r="A26" i="5"/>
  <c r="L25" i="5"/>
  <c r="J25" i="5"/>
  <c r="I25" i="5"/>
  <c r="F25" i="5"/>
  <c r="B25" i="5"/>
  <c r="A25" i="5"/>
  <c r="L24" i="5"/>
  <c r="J24" i="5"/>
  <c r="I24" i="5"/>
  <c r="N24" i="5" s="1"/>
  <c r="F24" i="5"/>
  <c r="B24" i="5"/>
  <c r="A24" i="5"/>
  <c r="L23" i="5"/>
  <c r="J23" i="5"/>
  <c r="I23" i="5"/>
  <c r="F23" i="5"/>
  <c r="B23" i="5"/>
  <c r="A23" i="5"/>
  <c r="L22" i="5"/>
  <c r="J22" i="5"/>
  <c r="I22" i="5"/>
  <c r="N22" i="5" s="1"/>
  <c r="F22" i="5"/>
  <c r="B22" i="5"/>
  <c r="A22" i="5"/>
  <c r="L21" i="5"/>
  <c r="J21" i="5"/>
  <c r="I21" i="5"/>
  <c r="F21" i="5"/>
  <c r="B21" i="5"/>
  <c r="A21" i="5"/>
  <c r="L20" i="5"/>
  <c r="J20" i="5"/>
  <c r="I20" i="5"/>
  <c r="N20" i="5" s="1"/>
  <c r="F20" i="5"/>
  <c r="B20" i="5"/>
  <c r="A20" i="5"/>
  <c r="L19" i="5"/>
  <c r="J19" i="5"/>
  <c r="I19" i="5"/>
  <c r="F19" i="5"/>
  <c r="B19" i="5"/>
  <c r="A19" i="5"/>
  <c r="L18" i="5"/>
  <c r="J18" i="5"/>
  <c r="I18" i="5"/>
  <c r="N18" i="5" s="1"/>
  <c r="F18" i="5"/>
  <c r="B18" i="5"/>
  <c r="A18" i="5"/>
  <c r="L17" i="5"/>
  <c r="J17" i="5"/>
  <c r="I17" i="5"/>
  <c r="F17" i="5"/>
  <c r="B17" i="5"/>
  <c r="A17" i="5"/>
  <c r="L16" i="5"/>
  <c r="J16" i="5"/>
  <c r="I16" i="5"/>
  <c r="N16" i="5" s="1"/>
  <c r="F16" i="5"/>
  <c r="B16" i="5"/>
  <c r="A16" i="5"/>
  <c r="L15" i="5"/>
  <c r="J15" i="5"/>
  <c r="I15" i="5"/>
  <c r="F15" i="5"/>
  <c r="B15" i="5"/>
  <c r="A15" i="5"/>
  <c r="L14" i="5"/>
  <c r="J14" i="5"/>
  <c r="I14" i="5"/>
  <c r="N14" i="5" s="1"/>
  <c r="F14" i="5"/>
  <c r="B14" i="5"/>
  <c r="A14" i="5"/>
  <c r="L13" i="5"/>
  <c r="J13" i="5"/>
  <c r="I13" i="5"/>
  <c r="F13" i="5"/>
  <c r="B13" i="5"/>
  <c r="A13" i="5"/>
  <c r="L12" i="5"/>
  <c r="J12" i="5"/>
  <c r="I12" i="5"/>
  <c r="N12" i="5" s="1"/>
  <c r="F12" i="5"/>
  <c r="B12" i="5"/>
  <c r="A12" i="5"/>
  <c r="L11" i="5"/>
  <c r="J11" i="5"/>
  <c r="I11" i="5"/>
  <c r="F11" i="5"/>
  <c r="B11" i="5"/>
  <c r="A11" i="5"/>
  <c r="L10" i="5"/>
  <c r="J10" i="5"/>
  <c r="I10" i="5"/>
  <c r="N10" i="5" s="1"/>
  <c r="F10" i="5"/>
  <c r="B10" i="5"/>
  <c r="A10" i="5"/>
  <c r="L9" i="5"/>
  <c r="J9" i="5"/>
  <c r="I9" i="5"/>
  <c r="F9" i="5"/>
  <c r="B9" i="5"/>
  <c r="A9" i="5"/>
  <c r="L8" i="5"/>
  <c r="J8" i="5"/>
  <c r="I8" i="5"/>
  <c r="N8" i="5" s="1"/>
  <c r="F8" i="5"/>
  <c r="B8" i="5"/>
  <c r="A8" i="5"/>
  <c r="L7" i="5"/>
  <c r="F48" i="5" s="1"/>
  <c r="J7" i="5"/>
  <c r="J42" i="5" s="1"/>
  <c r="I7" i="5"/>
  <c r="F7" i="5"/>
  <c r="B7" i="5"/>
  <c r="A7" i="5"/>
  <c r="F45" i="4"/>
  <c r="L44" i="4"/>
  <c r="K44" i="4"/>
  <c r="L36" i="4"/>
  <c r="J36" i="4"/>
  <c r="I36" i="4"/>
  <c r="N36" i="4" s="1"/>
  <c r="F36" i="4"/>
  <c r="B36" i="4"/>
  <c r="A36" i="4"/>
  <c r="L35" i="4"/>
  <c r="J35" i="4"/>
  <c r="I35" i="4"/>
  <c r="N35" i="4" s="1"/>
  <c r="F35" i="4"/>
  <c r="B35" i="4"/>
  <c r="A35" i="4"/>
  <c r="L34" i="4"/>
  <c r="J34" i="4"/>
  <c r="I34" i="4"/>
  <c r="F34" i="4"/>
  <c r="B34" i="4"/>
  <c r="A34" i="4"/>
  <c r="L33" i="4"/>
  <c r="J33" i="4"/>
  <c r="I33" i="4"/>
  <c r="N33" i="4" s="1"/>
  <c r="F33" i="4"/>
  <c r="B33" i="4"/>
  <c r="A33" i="4"/>
  <c r="L32" i="4"/>
  <c r="J32" i="4"/>
  <c r="I32" i="4"/>
  <c r="F32" i="4"/>
  <c r="B32" i="4"/>
  <c r="A32" i="4"/>
  <c r="L31" i="4"/>
  <c r="J31" i="4"/>
  <c r="I31" i="4"/>
  <c r="N31" i="4" s="1"/>
  <c r="F31" i="4"/>
  <c r="B31" i="4"/>
  <c r="A31" i="4"/>
  <c r="L30" i="4"/>
  <c r="J30" i="4"/>
  <c r="I30" i="4"/>
  <c r="F30" i="4"/>
  <c r="B30" i="4"/>
  <c r="A30" i="4"/>
  <c r="L29" i="4"/>
  <c r="J29" i="4"/>
  <c r="I29" i="4"/>
  <c r="N29" i="4" s="1"/>
  <c r="F29" i="4"/>
  <c r="B29" i="4"/>
  <c r="A29" i="4"/>
  <c r="L28" i="4"/>
  <c r="J28" i="4"/>
  <c r="I28" i="4"/>
  <c r="F28" i="4"/>
  <c r="B28" i="4"/>
  <c r="A28" i="4"/>
  <c r="L27" i="4"/>
  <c r="J27" i="4"/>
  <c r="I27" i="4"/>
  <c r="N27" i="4" s="1"/>
  <c r="F27" i="4"/>
  <c r="B27" i="4"/>
  <c r="A27" i="4"/>
  <c r="L26" i="4"/>
  <c r="J26" i="4"/>
  <c r="I26" i="4"/>
  <c r="F26" i="4"/>
  <c r="B26" i="4"/>
  <c r="A26" i="4"/>
  <c r="L25" i="4"/>
  <c r="J25" i="4"/>
  <c r="I25" i="4"/>
  <c r="N25" i="4" s="1"/>
  <c r="F25" i="4"/>
  <c r="B25" i="4"/>
  <c r="A25" i="4"/>
  <c r="L24" i="4"/>
  <c r="J24" i="4"/>
  <c r="I24" i="4"/>
  <c r="F24" i="4"/>
  <c r="B24" i="4"/>
  <c r="A24" i="4"/>
  <c r="L23" i="4"/>
  <c r="J23" i="4"/>
  <c r="I23" i="4"/>
  <c r="N23" i="4" s="1"/>
  <c r="F23" i="4"/>
  <c r="B23" i="4"/>
  <c r="A23" i="4"/>
  <c r="L22" i="4"/>
  <c r="J22" i="4"/>
  <c r="I22" i="4"/>
  <c r="F22" i="4"/>
  <c r="B22" i="4"/>
  <c r="A22" i="4"/>
  <c r="L21" i="4"/>
  <c r="J21" i="4"/>
  <c r="I21" i="4"/>
  <c r="N21" i="4" s="1"/>
  <c r="F21" i="4"/>
  <c r="B21" i="4"/>
  <c r="A21" i="4"/>
  <c r="L20" i="4"/>
  <c r="J20" i="4"/>
  <c r="I20" i="4"/>
  <c r="F20" i="4"/>
  <c r="B20" i="4"/>
  <c r="A20" i="4"/>
  <c r="L19" i="4"/>
  <c r="J19" i="4"/>
  <c r="I19" i="4"/>
  <c r="N19" i="4" s="1"/>
  <c r="F19" i="4"/>
  <c r="B19" i="4"/>
  <c r="A19" i="4"/>
  <c r="L18" i="4"/>
  <c r="J18" i="4"/>
  <c r="I18" i="4"/>
  <c r="F18" i="4"/>
  <c r="B18" i="4"/>
  <c r="A18" i="4"/>
  <c r="L17" i="4"/>
  <c r="J17" i="4"/>
  <c r="I17" i="4"/>
  <c r="N17" i="4" s="1"/>
  <c r="F17" i="4"/>
  <c r="B17" i="4"/>
  <c r="A17" i="4"/>
  <c r="L16" i="4"/>
  <c r="J16" i="4"/>
  <c r="I16" i="4"/>
  <c r="F16" i="4"/>
  <c r="B16" i="4"/>
  <c r="A16" i="4"/>
  <c r="L15" i="4"/>
  <c r="J15" i="4"/>
  <c r="I15" i="4"/>
  <c r="N15" i="4" s="1"/>
  <c r="F15" i="4"/>
  <c r="B15" i="4"/>
  <c r="A15" i="4"/>
  <c r="L14" i="4"/>
  <c r="J14" i="4"/>
  <c r="I14" i="4"/>
  <c r="F14" i="4"/>
  <c r="B14" i="4"/>
  <c r="A14" i="4"/>
  <c r="L13" i="4"/>
  <c r="J13" i="4"/>
  <c r="I13" i="4"/>
  <c r="N13" i="4" s="1"/>
  <c r="F13" i="4"/>
  <c r="B13" i="4"/>
  <c r="A13" i="4"/>
  <c r="L12" i="4"/>
  <c r="J12" i="4"/>
  <c r="I12" i="4"/>
  <c r="F12" i="4"/>
  <c r="B12" i="4"/>
  <c r="A12" i="4"/>
  <c r="L11" i="4"/>
  <c r="J11" i="4"/>
  <c r="I11" i="4"/>
  <c r="N11" i="4" s="1"/>
  <c r="F11" i="4"/>
  <c r="B11" i="4"/>
  <c r="A11" i="4"/>
  <c r="L10" i="4"/>
  <c r="J10" i="4"/>
  <c r="I10" i="4"/>
  <c r="F10" i="4"/>
  <c r="B10" i="4"/>
  <c r="A10" i="4"/>
  <c r="L9" i="4"/>
  <c r="J9" i="4"/>
  <c r="I9" i="4"/>
  <c r="N9" i="4" s="1"/>
  <c r="F9" i="4"/>
  <c r="B9" i="4"/>
  <c r="A9" i="4"/>
  <c r="L8" i="4"/>
  <c r="J8" i="4"/>
  <c r="I8" i="4"/>
  <c r="F8" i="4"/>
  <c r="B8" i="4"/>
  <c r="A8" i="4"/>
  <c r="L7" i="4"/>
  <c r="J7" i="4"/>
  <c r="J41" i="4" s="1"/>
  <c r="I7" i="4"/>
  <c r="I41" i="4" s="1"/>
  <c r="F7" i="4"/>
  <c r="B7" i="4"/>
  <c r="A7" i="4"/>
  <c r="F35" i="3"/>
  <c r="I35" i="3"/>
  <c r="J35" i="3"/>
  <c r="L35" i="3"/>
  <c r="M35" i="3"/>
  <c r="F36" i="3"/>
  <c r="I36" i="3"/>
  <c r="M36" i="3" s="1"/>
  <c r="J36" i="3"/>
  <c r="L36" i="3"/>
  <c r="F37" i="3"/>
  <c r="I37" i="3"/>
  <c r="M37" i="3" s="1"/>
  <c r="J37" i="3"/>
  <c r="L37" i="3"/>
  <c r="N37" i="3"/>
  <c r="A35" i="3"/>
  <c r="A36" i="3"/>
  <c r="A37" i="3"/>
  <c r="B35" i="3"/>
  <c r="B36" i="3"/>
  <c r="B37" i="3"/>
  <c r="F46" i="3"/>
  <c r="L44" i="3"/>
  <c r="K44" i="3"/>
  <c r="L34" i="3"/>
  <c r="J34" i="3"/>
  <c r="I34" i="3"/>
  <c r="F34" i="3"/>
  <c r="B34" i="3"/>
  <c r="A34" i="3"/>
  <c r="L33" i="3"/>
  <c r="J33" i="3"/>
  <c r="I33" i="3"/>
  <c r="F33" i="3"/>
  <c r="B33" i="3"/>
  <c r="A33" i="3"/>
  <c r="L32" i="3"/>
  <c r="J32" i="3"/>
  <c r="I32" i="3"/>
  <c r="F32" i="3"/>
  <c r="B32" i="3"/>
  <c r="A32" i="3"/>
  <c r="L31" i="3"/>
  <c r="J31" i="3"/>
  <c r="I31" i="3"/>
  <c r="F31" i="3"/>
  <c r="B31" i="3"/>
  <c r="A31" i="3"/>
  <c r="L30" i="3"/>
  <c r="J30" i="3"/>
  <c r="I30" i="3"/>
  <c r="F30" i="3"/>
  <c r="B30" i="3"/>
  <c r="A30" i="3"/>
  <c r="L29" i="3"/>
  <c r="J29" i="3"/>
  <c r="I29" i="3"/>
  <c r="F29" i="3"/>
  <c r="B29" i="3"/>
  <c r="A29" i="3"/>
  <c r="L28" i="3"/>
  <c r="J28" i="3"/>
  <c r="I28" i="3"/>
  <c r="F28" i="3"/>
  <c r="B28" i="3"/>
  <c r="A28" i="3"/>
  <c r="L27" i="3"/>
  <c r="J27" i="3"/>
  <c r="I27" i="3"/>
  <c r="F27" i="3"/>
  <c r="B27" i="3"/>
  <c r="A27" i="3"/>
  <c r="L26" i="3"/>
  <c r="J26" i="3"/>
  <c r="I26" i="3"/>
  <c r="F26" i="3"/>
  <c r="B26" i="3"/>
  <c r="A26" i="3"/>
  <c r="L25" i="3"/>
  <c r="J25" i="3"/>
  <c r="I25" i="3"/>
  <c r="F25" i="3"/>
  <c r="B25" i="3"/>
  <c r="A25" i="3"/>
  <c r="L24" i="3"/>
  <c r="J24" i="3"/>
  <c r="I24" i="3"/>
  <c r="F24" i="3"/>
  <c r="B24" i="3"/>
  <c r="A24" i="3"/>
  <c r="L23" i="3"/>
  <c r="J23" i="3"/>
  <c r="I23" i="3"/>
  <c r="F23" i="3"/>
  <c r="B23" i="3"/>
  <c r="A23" i="3"/>
  <c r="L22" i="3"/>
  <c r="J22" i="3"/>
  <c r="I22" i="3"/>
  <c r="F22" i="3"/>
  <c r="B22" i="3"/>
  <c r="A22" i="3"/>
  <c r="L21" i="3"/>
  <c r="J21" i="3"/>
  <c r="I21" i="3"/>
  <c r="F21" i="3"/>
  <c r="B21" i="3"/>
  <c r="A21" i="3"/>
  <c r="L20" i="3"/>
  <c r="J20" i="3"/>
  <c r="I20" i="3"/>
  <c r="F20" i="3"/>
  <c r="B20" i="3"/>
  <c r="A20" i="3"/>
  <c r="L19" i="3"/>
  <c r="J19" i="3"/>
  <c r="I19" i="3"/>
  <c r="F19" i="3"/>
  <c r="B19" i="3"/>
  <c r="A19" i="3"/>
  <c r="L18" i="3"/>
  <c r="J18" i="3"/>
  <c r="I18" i="3"/>
  <c r="F18" i="3"/>
  <c r="B18" i="3"/>
  <c r="A18" i="3"/>
  <c r="L17" i="3"/>
  <c r="J17" i="3"/>
  <c r="I17" i="3"/>
  <c r="F17" i="3"/>
  <c r="B17" i="3"/>
  <c r="A17" i="3"/>
  <c r="L16" i="3"/>
  <c r="J16" i="3"/>
  <c r="I16" i="3"/>
  <c r="F16" i="3"/>
  <c r="B16" i="3"/>
  <c r="A16" i="3"/>
  <c r="L15" i="3"/>
  <c r="J15" i="3"/>
  <c r="I15" i="3"/>
  <c r="F15" i="3"/>
  <c r="B15" i="3"/>
  <c r="A15" i="3"/>
  <c r="L14" i="3"/>
  <c r="J14" i="3"/>
  <c r="I14" i="3"/>
  <c r="F14" i="3"/>
  <c r="B14" i="3"/>
  <c r="A14" i="3"/>
  <c r="L13" i="3"/>
  <c r="J13" i="3"/>
  <c r="I13" i="3"/>
  <c r="F13" i="3"/>
  <c r="B13" i="3"/>
  <c r="A13" i="3"/>
  <c r="L12" i="3"/>
  <c r="J12" i="3"/>
  <c r="I12" i="3"/>
  <c r="F12" i="3"/>
  <c r="B12" i="3"/>
  <c r="A12" i="3"/>
  <c r="L11" i="3"/>
  <c r="J11" i="3"/>
  <c r="I11" i="3"/>
  <c r="F11" i="3"/>
  <c r="B11" i="3"/>
  <c r="A11" i="3"/>
  <c r="L10" i="3"/>
  <c r="J10" i="3"/>
  <c r="I10" i="3"/>
  <c r="F10" i="3"/>
  <c r="B10" i="3"/>
  <c r="A10" i="3"/>
  <c r="L9" i="3"/>
  <c r="J9" i="3"/>
  <c r="I9" i="3"/>
  <c r="F9" i="3"/>
  <c r="B9" i="3"/>
  <c r="A9" i="3"/>
  <c r="L8" i="3"/>
  <c r="J8" i="3"/>
  <c r="I8" i="3"/>
  <c r="F8" i="3"/>
  <c r="B8" i="3"/>
  <c r="A8" i="3"/>
  <c r="L7" i="3"/>
  <c r="J7" i="3"/>
  <c r="J41" i="3" s="1"/>
  <c r="I7" i="3"/>
  <c r="F7" i="3"/>
  <c r="B7" i="3"/>
  <c r="A7" i="3"/>
  <c r="F44" i="2"/>
  <c r="L42" i="2"/>
  <c r="K42" i="2"/>
  <c r="B34" i="2"/>
  <c r="A34" i="2"/>
  <c r="B33" i="2"/>
  <c r="A33" i="2"/>
  <c r="B32" i="2"/>
  <c r="A32" i="2"/>
  <c r="B31" i="2"/>
  <c r="A31" i="2"/>
  <c r="F30" i="2"/>
  <c r="B30" i="2"/>
  <c r="A30" i="2"/>
  <c r="L29" i="2"/>
  <c r="J29" i="2"/>
  <c r="I29" i="2"/>
  <c r="M29" i="2" s="1"/>
  <c r="F29" i="2"/>
  <c r="B29" i="2"/>
  <c r="A29" i="2"/>
  <c r="L28" i="2"/>
  <c r="J28" i="2"/>
  <c r="I28" i="2"/>
  <c r="F28" i="2"/>
  <c r="B28" i="2"/>
  <c r="A28" i="2"/>
  <c r="L27" i="2"/>
  <c r="J27" i="2"/>
  <c r="I27" i="2"/>
  <c r="M27" i="2" s="1"/>
  <c r="F27" i="2"/>
  <c r="B27" i="2"/>
  <c r="A27" i="2"/>
  <c r="L26" i="2"/>
  <c r="J26" i="2"/>
  <c r="I26" i="2"/>
  <c r="M26" i="2" s="1"/>
  <c r="F26" i="2"/>
  <c r="B26" i="2"/>
  <c r="A26" i="2"/>
  <c r="L25" i="2"/>
  <c r="J25" i="2"/>
  <c r="I25" i="2"/>
  <c r="M25" i="2" s="1"/>
  <c r="F25" i="2"/>
  <c r="B25" i="2"/>
  <c r="A25" i="2"/>
  <c r="L24" i="2"/>
  <c r="J24" i="2"/>
  <c r="I24" i="2"/>
  <c r="M24" i="2" s="1"/>
  <c r="F24" i="2"/>
  <c r="B24" i="2"/>
  <c r="A24" i="2"/>
  <c r="L23" i="2"/>
  <c r="J23" i="2"/>
  <c r="I23" i="2"/>
  <c r="M23" i="2" s="1"/>
  <c r="F23" i="2"/>
  <c r="B23" i="2"/>
  <c r="A23" i="2"/>
  <c r="L22" i="2"/>
  <c r="J22" i="2"/>
  <c r="I22" i="2"/>
  <c r="M22" i="2" s="1"/>
  <c r="F22" i="2"/>
  <c r="B22" i="2"/>
  <c r="A22" i="2"/>
  <c r="L21" i="2"/>
  <c r="J21" i="2"/>
  <c r="I21" i="2"/>
  <c r="F21" i="2"/>
  <c r="B21" i="2"/>
  <c r="A21" i="2"/>
  <c r="L20" i="2"/>
  <c r="J20" i="2"/>
  <c r="I20" i="2"/>
  <c r="M20" i="2" s="1"/>
  <c r="F20" i="2"/>
  <c r="B20" i="2"/>
  <c r="A20" i="2"/>
  <c r="L19" i="2"/>
  <c r="J19" i="2"/>
  <c r="I19" i="2"/>
  <c r="M19" i="2" s="1"/>
  <c r="F19" i="2"/>
  <c r="B19" i="2"/>
  <c r="A19" i="2"/>
  <c r="L18" i="2"/>
  <c r="J18" i="2"/>
  <c r="I18" i="2"/>
  <c r="M18" i="2" s="1"/>
  <c r="F18" i="2"/>
  <c r="B18" i="2"/>
  <c r="A18" i="2"/>
  <c r="L17" i="2"/>
  <c r="J17" i="2"/>
  <c r="I17" i="2"/>
  <c r="M17" i="2" s="1"/>
  <c r="F17" i="2"/>
  <c r="B17" i="2"/>
  <c r="A17" i="2"/>
  <c r="L16" i="2"/>
  <c r="J16" i="2"/>
  <c r="I16" i="2"/>
  <c r="M16" i="2" s="1"/>
  <c r="F16" i="2"/>
  <c r="B16" i="2"/>
  <c r="A16" i="2"/>
  <c r="L15" i="2"/>
  <c r="J15" i="2"/>
  <c r="I15" i="2"/>
  <c r="M15" i="2" s="1"/>
  <c r="F15" i="2"/>
  <c r="B15" i="2"/>
  <c r="A15" i="2"/>
  <c r="L14" i="2"/>
  <c r="J14" i="2"/>
  <c r="I14" i="2"/>
  <c r="F14" i="2"/>
  <c r="B14" i="2"/>
  <c r="A14" i="2"/>
  <c r="L13" i="2"/>
  <c r="J13" i="2"/>
  <c r="I13" i="2"/>
  <c r="M13" i="2" s="1"/>
  <c r="F13" i="2"/>
  <c r="B13" i="2"/>
  <c r="A13" i="2"/>
  <c r="L12" i="2"/>
  <c r="J12" i="2"/>
  <c r="I12" i="2"/>
  <c r="M12" i="2" s="1"/>
  <c r="F12" i="2"/>
  <c r="B12" i="2"/>
  <c r="A12" i="2"/>
  <c r="L11" i="2"/>
  <c r="J11" i="2"/>
  <c r="I11" i="2"/>
  <c r="M11" i="2" s="1"/>
  <c r="F11" i="2"/>
  <c r="B11" i="2"/>
  <c r="A11" i="2"/>
  <c r="L10" i="2"/>
  <c r="J10" i="2"/>
  <c r="I10" i="2"/>
  <c r="M10" i="2" s="1"/>
  <c r="F10" i="2"/>
  <c r="B10" i="2"/>
  <c r="A10" i="2"/>
  <c r="L9" i="2"/>
  <c r="J9" i="2"/>
  <c r="I9" i="2"/>
  <c r="M9" i="2" s="1"/>
  <c r="F9" i="2"/>
  <c r="B9" i="2"/>
  <c r="A9" i="2"/>
  <c r="L8" i="2"/>
  <c r="J8" i="2"/>
  <c r="I8" i="2"/>
  <c r="M8" i="2" s="1"/>
  <c r="F8" i="2"/>
  <c r="B8" i="2"/>
  <c r="A8" i="2"/>
  <c r="L7" i="2"/>
  <c r="J7" i="2"/>
  <c r="I7" i="2"/>
  <c r="F7" i="2"/>
  <c r="B7" i="2"/>
  <c r="A7" i="2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5" i="1"/>
  <c r="K45" i="1"/>
  <c r="I37" i="1"/>
  <c r="M37" i="1" s="1"/>
  <c r="I36" i="1"/>
  <c r="M36" i="1" s="1"/>
  <c r="I35" i="1"/>
  <c r="M35" i="1" s="1"/>
  <c r="I34" i="1"/>
  <c r="M34" i="1" s="1"/>
  <c r="I33" i="1"/>
  <c r="M33" i="1" s="1"/>
  <c r="I32" i="1"/>
  <c r="M32" i="1" s="1"/>
  <c r="I31" i="1"/>
  <c r="M31" i="1" s="1"/>
  <c r="I30" i="1"/>
  <c r="M30" i="1" s="1"/>
  <c r="I29" i="1"/>
  <c r="M29" i="1" s="1"/>
  <c r="I28" i="1"/>
  <c r="M28" i="1" s="1"/>
  <c r="I27" i="1"/>
  <c r="M27" i="1" s="1"/>
  <c r="I26" i="1"/>
  <c r="M26" i="1" s="1"/>
  <c r="I25" i="1"/>
  <c r="M25" i="1" s="1"/>
  <c r="I24" i="1"/>
  <c r="M24" i="1" s="1"/>
  <c r="I23" i="1"/>
  <c r="M23" i="1" s="1"/>
  <c r="I22" i="1"/>
  <c r="M22" i="1" s="1"/>
  <c r="I21" i="1"/>
  <c r="M21" i="1" s="1"/>
  <c r="I20" i="1"/>
  <c r="M20" i="1" s="1"/>
  <c r="I19" i="1"/>
  <c r="M19" i="1" s="1"/>
  <c r="I18" i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I8" i="1"/>
  <c r="M8" i="1" s="1"/>
  <c r="I7" i="1"/>
  <c r="M7" i="1" s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46" i="1"/>
  <c r="E5" i="13"/>
  <c r="A35" i="1"/>
  <c r="J35" i="1"/>
  <c r="A36" i="1"/>
  <c r="J36" i="1"/>
  <c r="A37" i="1"/>
  <c r="J3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N21" i="2" l="1"/>
  <c r="I39" i="2"/>
  <c r="F40" i="2" s="1"/>
  <c r="N31" i="8"/>
  <c r="F48" i="3"/>
  <c r="N8" i="3"/>
  <c r="N10" i="3"/>
  <c r="N12" i="3"/>
  <c r="N14" i="3"/>
  <c r="N16" i="3"/>
  <c r="N18" i="3"/>
  <c r="N20" i="3"/>
  <c r="N22" i="3"/>
  <c r="N24" i="3"/>
  <c r="N26" i="3"/>
  <c r="N28" i="3"/>
  <c r="N30" i="3"/>
  <c r="N32" i="3"/>
  <c r="F47" i="4"/>
  <c r="N8" i="4"/>
  <c r="N10" i="4"/>
  <c r="N12" i="4"/>
  <c r="N14" i="4"/>
  <c r="N16" i="4"/>
  <c r="N18" i="4"/>
  <c r="N20" i="4"/>
  <c r="N22" i="4"/>
  <c r="N24" i="4"/>
  <c r="N26" i="4"/>
  <c r="N28" i="4"/>
  <c r="N30" i="4"/>
  <c r="N32" i="4"/>
  <c r="N34" i="4"/>
  <c r="F47" i="6"/>
  <c r="N8" i="6"/>
  <c r="N10" i="6"/>
  <c r="N12" i="6"/>
  <c r="N14" i="6"/>
  <c r="N16" i="6"/>
  <c r="N18" i="6"/>
  <c r="N20" i="6"/>
  <c r="N22" i="6"/>
  <c r="N24" i="6"/>
  <c r="N26" i="6"/>
  <c r="N28" i="6"/>
  <c r="N30" i="6"/>
  <c r="N32" i="6"/>
  <c r="N34" i="6"/>
  <c r="F48" i="8"/>
  <c r="N8" i="8"/>
  <c r="N10" i="8"/>
  <c r="N12" i="8"/>
  <c r="N14" i="8"/>
  <c r="N16" i="8"/>
  <c r="N18" i="8"/>
  <c r="N20" i="8"/>
  <c r="N22" i="8"/>
  <c r="N24" i="8"/>
  <c r="N26" i="8"/>
  <c r="N28" i="8"/>
  <c r="N30" i="8"/>
  <c r="N32" i="8"/>
  <c r="N34" i="8"/>
  <c r="N36" i="8"/>
  <c r="J41" i="9"/>
  <c r="F48" i="10"/>
  <c r="N8" i="10"/>
  <c r="N10" i="10"/>
  <c r="N12" i="10"/>
  <c r="N14" i="10"/>
  <c r="N16" i="10"/>
  <c r="N18" i="10"/>
  <c r="N20" i="10"/>
  <c r="N22" i="10"/>
  <c r="N24" i="10"/>
  <c r="N26" i="10"/>
  <c r="N28" i="10"/>
  <c r="N30" i="10"/>
  <c r="N32" i="10"/>
  <c r="N34" i="10"/>
  <c r="N36" i="10"/>
  <c r="J41" i="11"/>
  <c r="J39" i="2"/>
  <c r="F46" i="2"/>
  <c r="N14" i="2"/>
  <c r="N28" i="2"/>
  <c r="N9" i="12"/>
  <c r="N11" i="12"/>
  <c r="N13" i="12"/>
  <c r="N15" i="12"/>
  <c r="N17" i="12"/>
  <c r="N19" i="12"/>
  <c r="N21" i="12"/>
  <c r="N23" i="12"/>
  <c r="N25" i="12"/>
  <c r="N27" i="12"/>
  <c r="N29" i="12"/>
  <c r="N31" i="12"/>
  <c r="N33" i="12"/>
  <c r="N35" i="12"/>
  <c r="N34" i="3"/>
  <c r="N36" i="3"/>
  <c r="N36" i="12"/>
  <c r="I41" i="3"/>
  <c r="N9" i="3"/>
  <c r="N11" i="3"/>
  <c r="N13" i="3"/>
  <c r="N15" i="3"/>
  <c r="N17" i="3"/>
  <c r="N19" i="3"/>
  <c r="N21" i="3"/>
  <c r="N23" i="3"/>
  <c r="N25" i="3"/>
  <c r="N27" i="3"/>
  <c r="N29" i="3"/>
  <c r="N31" i="3"/>
  <c r="N33" i="3"/>
  <c r="I42" i="5"/>
  <c r="N9" i="5"/>
  <c r="N11" i="5"/>
  <c r="N13" i="5"/>
  <c r="N15" i="5"/>
  <c r="N17" i="5"/>
  <c r="N19" i="5"/>
  <c r="N21" i="5"/>
  <c r="N23" i="5"/>
  <c r="N25" i="5"/>
  <c r="N27" i="5"/>
  <c r="N29" i="5"/>
  <c r="N31" i="5"/>
  <c r="N33" i="5"/>
  <c r="N35" i="5"/>
  <c r="I42" i="7"/>
  <c r="N9" i="7"/>
  <c r="N11" i="7"/>
  <c r="N13" i="7"/>
  <c r="N15" i="7"/>
  <c r="N17" i="7"/>
  <c r="N19" i="7"/>
  <c r="N21" i="7"/>
  <c r="N23" i="7"/>
  <c r="N25" i="7"/>
  <c r="N27" i="7"/>
  <c r="N29" i="7"/>
  <c r="N31" i="7"/>
  <c r="N33" i="7"/>
  <c r="N35" i="7"/>
  <c r="F47" i="9"/>
  <c r="N8" i="9"/>
  <c r="N10" i="9"/>
  <c r="N12" i="9"/>
  <c r="N14" i="9"/>
  <c r="N16" i="9"/>
  <c r="N18" i="9"/>
  <c r="N20" i="9"/>
  <c r="N22" i="9"/>
  <c r="N24" i="9"/>
  <c r="N26" i="9"/>
  <c r="N28" i="9"/>
  <c r="N30" i="9"/>
  <c r="N32" i="9"/>
  <c r="N34" i="9"/>
  <c r="F47" i="11"/>
  <c r="N8" i="11"/>
  <c r="N10" i="11"/>
  <c r="N12" i="11"/>
  <c r="N14" i="11"/>
  <c r="N16" i="11"/>
  <c r="N18" i="11"/>
  <c r="N20" i="11"/>
  <c r="N22" i="11"/>
  <c r="N24" i="11"/>
  <c r="N26" i="11"/>
  <c r="N28" i="11"/>
  <c r="N30" i="11"/>
  <c r="N32" i="11"/>
  <c r="N34" i="11"/>
  <c r="J7" i="12"/>
  <c r="J42" i="12" s="1"/>
  <c r="F44" i="12"/>
  <c r="F42" i="12"/>
  <c r="M7" i="12"/>
  <c r="N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F40" i="12"/>
  <c r="L42" i="12"/>
  <c r="F43" i="11"/>
  <c r="F41" i="11"/>
  <c r="M7" i="11"/>
  <c r="N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F39" i="11"/>
  <c r="L41" i="11"/>
  <c r="F44" i="10"/>
  <c r="F42" i="10"/>
  <c r="M7" i="10"/>
  <c r="N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F40" i="10"/>
  <c r="L42" i="10"/>
  <c r="F43" i="9"/>
  <c r="F41" i="9"/>
  <c r="M7" i="9"/>
  <c r="N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F39" i="9"/>
  <c r="L41" i="9"/>
  <c r="F44" i="8"/>
  <c r="F42" i="8"/>
  <c r="M7" i="8"/>
  <c r="N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F40" i="8"/>
  <c r="L42" i="8"/>
  <c r="F44" i="7"/>
  <c r="F42" i="7"/>
  <c r="M7" i="7"/>
  <c r="N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F40" i="7"/>
  <c r="L42" i="7"/>
  <c r="F43" i="6"/>
  <c r="F41" i="6"/>
  <c r="M7" i="6"/>
  <c r="N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F39" i="6"/>
  <c r="L41" i="6"/>
  <c r="J42" i="1"/>
  <c r="I45" i="1" s="1"/>
  <c r="K39" i="2" s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5" i="3"/>
  <c r="F44" i="5"/>
  <c r="F42" i="5"/>
  <c r="M7" i="5"/>
  <c r="N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F40" i="5"/>
  <c r="L42" i="5"/>
  <c r="F43" i="4"/>
  <c r="F41" i="4"/>
  <c r="M7" i="4"/>
  <c r="N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F39" i="4"/>
  <c r="L41" i="4"/>
  <c r="N27" i="2"/>
  <c r="N26" i="2"/>
  <c r="N25" i="2"/>
  <c r="N24" i="2"/>
  <c r="N23" i="2"/>
  <c r="N22" i="2"/>
  <c r="N20" i="2"/>
  <c r="N19" i="2"/>
  <c r="N18" i="2"/>
  <c r="N17" i="2"/>
  <c r="N16" i="2"/>
  <c r="N15" i="2"/>
  <c r="N13" i="2"/>
  <c r="N12" i="2"/>
  <c r="N11" i="2"/>
  <c r="N10" i="2"/>
  <c r="N9" i="2"/>
  <c r="N8" i="2"/>
  <c r="F44" i="3"/>
  <c r="F42" i="3"/>
  <c r="M7" i="3"/>
  <c r="N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F40" i="3"/>
  <c r="L41" i="3"/>
  <c r="F42" i="2"/>
  <c r="M7" i="2"/>
  <c r="N7" i="2"/>
  <c r="M14" i="2"/>
  <c r="M21" i="2"/>
  <c r="M28" i="2"/>
  <c r="F38" i="2"/>
  <c r="L39" i="2"/>
  <c r="F48" i="1"/>
  <c r="L42" i="1"/>
  <c r="N7" i="1"/>
  <c r="I42" i="1"/>
  <c r="F44" i="1" s="1"/>
  <c r="F40" i="1"/>
  <c r="M42" i="1"/>
  <c r="I42" i="2" l="1"/>
  <c r="K41" i="3" s="1"/>
  <c r="I44" i="3" s="1"/>
  <c r="K41" i="4" s="1"/>
  <c r="I44" i="4" s="1"/>
  <c r="K42" i="5" s="1"/>
  <c r="I45" i="5" s="1"/>
  <c r="K41" i="6" s="1"/>
  <c r="I44" i="6" s="1"/>
  <c r="K42" i="7" s="1"/>
  <c r="I45" i="7" s="1"/>
  <c r="K42" i="8" s="1"/>
  <c r="I45" i="8" s="1"/>
  <c r="K41" i="9" s="1"/>
  <c r="I44" i="9" s="1"/>
  <c r="K42" i="10" s="1"/>
  <c r="I45" i="10" s="1"/>
  <c r="K41" i="11" s="1"/>
  <c r="I44" i="11" s="1"/>
  <c r="K42" i="12" s="1"/>
  <c r="I45" i="12" s="1"/>
  <c r="F42" i="1"/>
  <c r="M42" i="12"/>
  <c r="M41" i="11"/>
  <c r="M42" i="10"/>
  <c r="M41" i="9"/>
  <c r="M42" i="8"/>
  <c r="M42" i="7"/>
  <c r="M41" i="6"/>
  <c r="M42" i="5"/>
  <c r="M41" i="4"/>
  <c r="M41" i="3"/>
  <c r="M39" i="2"/>
</calcChain>
</file>

<file path=xl/sharedStrings.xml><?xml version="1.0" encoding="utf-8"?>
<sst xmlns="http://schemas.openxmlformats.org/spreadsheetml/2006/main" count="391" uniqueCount="49">
  <si>
    <t>Arbeitszeit Soll</t>
  </si>
  <si>
    <t>Arbeitszeit Ist</t>
  </si>
  <si>
    <t>Tag</t>
  </si>
  <si>
    <t>Datum</t>
  </si>
  <si>
    <t>Von</t>
  </si>
  <si>
    <t>Bis</t>
  </si>
  <si>
    <t>Sollzeit</t>
  </si>
  <si>
    <t>Start</t>
  </si>
  <si>
    <t>Ende</t>
  </si>
  <si>
    <t>Nettostd.</t>
  </si>
  <si>
    <t>Urlaub</t>
  </si>
  <si>
    <t>Arbeitstage</t>
  </si>
  <si>
    <t>Übertrag</t>
  </si>
  <si>
    <t>Freizeit</t>
  </si>
  <si>
    <t>Lohn</t>
  </si>
  <si>
    <t>Netto Dezimal</t>
  </si>
  <si>
    <t>Sollstunden</t>
  </si>
  <si>
    <t>Urlaub / Krank</t>
  </si>
  <si>
    <t>Std. Lohn</t>
  </si>
  <si>
    <t>AaBbCc</t>
  </si>
  <si>
    <t>Zeiten</t>
  </si>
  <si>
    <t>Überstd.</t>
  </si>
  <si>
    <t>Fahrgeld</t>
  </si>
  <si>
    <t>W-Lohn</t>
  </si>
  <si>
    <t>KW</t>
  </si>
  <si>
    <t>U</t>
  </si>
  <si>
    <t>Zeiterfassung Januar</t>
  </si>
  <si>
    <t>Pause Mo-Do</t>
  </si>
  <si>
    <t>Pause Fr</t>
  </si>
  <si>
    <t>F</t>
  </si>
  <si>
    <t>Überstunden</t>
  </si>
  <si>
    <t>Einsatzzulage</t>
  </si>
  <si>
    <t>Zulage</t>
  </si>
  <si>
    <t>Feiertagsentg.</t>
  </si>
  <si>
    <t>Feiertag</t>
  </si>
  <si>
    <t>Aktuelle Überstunden</t>
  </si>
  <si>
    <t>Krank</t>
  </si>
  <si>
    <t>Zeiterfassung Februar</t>
  </si>
  <si>
    <t xml:space="preserve">U / K </t>
  </si>
  <si>
    <t>Zeiterfassung März</t>
  </si>
  <si>
    <t>Zeiterfassung April</t>
  </si>
  <si>
    <t>Zeiterfassung Mai</t>
  </si>
  <si>
    <t>Zeiterfassung Juni</t>
  </si>
  <si>
    <t>Zeiterfassung Juli</t>
  </si>
  <si>
    <t>Zeiterfassung August</t>
  </si>
  <si>
    <t>Zeiterfassung September</t>
  </si>
  <si>
    <t>Zeiterfassung Oktober</t>
  </si>
  <si>
    <t>Zeiterfassung November</t>
  </si>
  <si>
    <t>Zeiterfassung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</si>
</sst>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[h]:mm"/>
    <numFmt numFmtId="166" formatCode="d/m;@"/>
    <numFmt numFmtId="167" formatCode="h:mm;@"/>
    <numFmt numFmtId="168" formatCode="0.00_ ;[Red]\-0.00\ "/>
    <numFmt numFmtId="169" formatCode="dd/mm/yy"/>
    <numFmt numFmtId="170" formatCode="#,##0.00_ ;\-#,##0.00\ "/>
  </numFmts>
  <fonts count="29" x14ac:knownFonts="1">
    <font>
      <sz val="10"/>
      <name val="Arial"/>
    </font>
    <font>
      <sz val="10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41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2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8"/>
        <bgColor indexed="5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99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 tint="-0.249977111117893"/>
        <bgColor indexed="27"/>
      </patternFill>
    </fill>
    <fill>
      <patternFill patternType="solid">
        <fgColor rgb="FF92D050"/>
        <bgColor indexed="27"/>
      </patternFill>
    </fill>
    <fill>
      <patternFill patternType="solid">
        <fgColor rgb="FFFFFF00"/>
        <bgColor indexed="27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2" tint="-0.249977111117893"/>
        <bgColor indexed="27"/>
      </patternFill>
    </fill>
    <fill>
      <patternFill patternType="solid">
        <fgColor theme="8" tint="0.39997558519241921"/>
        <bgColor indexed="27"/>
      </patternFill>
    </fill>
    <fill>
      <patternFill patternType="solid">
        <fgColor theme="7" tint="0.39997558519241921"/>
        <bgColor indexed="27"/>
      </patternFill>
    </fill>
    <fill>
      <patternFill patternType="solid">
        <fgColor rgb="FF99FF66"/>
        <bgColor indexed="27"/>
      </patternFill>
    </fill>
    <fill>
      <patternFill patternType="solid">
        <fgColor rgb="FF99FF66"/>
        <bgColor indexed="26"/>
      </patternFill>
    </fill>
    <fill>
      <patternFill patternType="solid">
        <fgColor rgb="FF99FF66"/>
        <bgColor indexed="64"/>
      </patternFill>
    </fill>
    <fill>
      <patternFill patternType="solid">
        <fgColor theme="9" tint="-0.249977111117893"/>
        <bgColor indexed="27"/>
      </patternFill>
    </fill>
  </fills>
  <borders count="9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hair">
        <color indexed="64"/>
      </bottom>
      <diagonal/>
    </border>
    <border>
      <left/>
      <right style="medium">
        <color indexed="64"/>
      </right>
      <top style="thick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164" fontId="16" fillId="0" borderId="0" applyFill="0" applyBorder="0" applyAlignment="0" applyProtection="0"/>
    <xf numFmtId="44" fontId="1" fillId="0" borderId="0" applyFont="0" applyFill="0" applyBorder="0" applyAlignment="0" applyProtection="0"/>
  </cellStyleXfs>
  <cellXfs count="41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2" fontId="10" fillId="4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2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7" fillId="5" borderId="5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 applyAlignment="1"/>
    <xf numFmtId="0" fontId="16" fillId="0" borderId="0" xfId="0" applyFont="1" applyFill="1" applyBorder="1"/>
    <xf numFmtId="165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164" fontId="16" fillId="0" borderId="0" xfId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/>
    </xf>
    <xf numFmtId="168" fontId="1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164" fontId="7" fillId="4" borderId="5" xfId="1" applyFont="1" applyFill="1" applyBorder="1" applyAlignment="1">
      <alignment vertical="center"/>
    </xf>
    <xf numFmtId="164" fontId="16" fillId="0" borderId="0" xfId="1" applyFill="1" applyBorder="1"/>
    <xf numFmtId="164" fontId="5" fillId="0" borderId="0" xfId="1" applyFont="1" applyFill="1"/>
    <xf numFmtId="164" fontId="5" fillId="0" borderId="0" xfId="1" applyFont="1" applyAlignment="1">
      <alignment horizontal="center"/>
    </xf>
    <xf numFmtId="0" fontId="5" fillId="0" borderId="0" xfId="0" applyFont="1"/>
    <xf numFmtId="164" fontId="16" fillId="0" borderId="0" xfId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0" xfId="1" applyBorder="1" applyAlignment="1">
      <alignment horizontal="center"/>
    </xf>
    <xf numFmtId="164" fontId="21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164" fontId="5" fillId="0" borderId="0" xfId="1" applyFont="1" applyFill="1" applyBorder="1"/>
    <xf numFmtId="164" fontId="5" fillId="0" borderId="0" xfId="1" applyFont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0" fontId="1" fillId="0" borderId="0" xfId="0" applyFont="1"/>
    <xf numFmtId="164" fontId="22" fillId="0" borderId="0" xfId="0" applyNumberFormat="1" applyFont="1" applyBorder="1"/>
    <xf numFmtId="0" fontId="6" fillId="0" borderId="0" xfId="0" applyFont="1" applyFill="1"/>
    <xf numFmtId="0" fontId="6" fillId="0" borderId="0" xfId="0" applyFont="1" applyFill="1" applyBorder="1" applyAlignment="1">
      <alignment horizontal="right" vertical="center"/>
    </xf>
    <xf numFmtId="0" fontId="0" fillId="0" borderId="0" xfId="2" applyNumberFormat="1" applyFont="1"/>
    <xf numFmtId="0" fontId="0" fillId="0" borderId="0" xfId="0" applyNumberFormat="1"/>
    <xf numFmtId="0" fontId="12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2" fontId="13" fillId="7" borderId="0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7" fillId="6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2" fontId="25" fillId="8" borderId="5" xfId="0" applyNumberFormat="1" applyFont="1" applyFill="1" applyBorder="1"/>
    <xf numFmtId="0" fontId="7" fillId="12" borderId="5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26" fillId="6" borderId="0" xfId="0" applyFont="1" applyFill="1"/>
    <xf numFmtId="170" fontId="0" fillId="0" borderId="0" xfId="2" applyNumberFormat="1" applyFont="1" applyFill="1" applyBorder="1" applyAlignment="1">
      <alignment horizontal="center" vertical="center"/>
    </xf>
    <xf numFmtId="2" fontId="27" fillId="8" borderId="5" xfId="0" applyNumberFormat="1" applyFont="1" applyFill="1" applyBorder="1"/>
    <xf numFmtId="16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8" fillId="7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/>
    <xf numFmtId="0" fontId="2" fillId="0" borderId="0" xfId="0" applyFont="1" applyFill="1" applyBorder="1" applyAlignment="1">
      <alignment vertical="center"/>
    </xf>
    <xf numFmtId="167" fontId="0" fillId="13" borderId="21" xfId="0" applyNumberFormat="1" applyFill="1" applyBorder="1" applyAlignment="1">
      <alignment horizontal="center" vertical="center"/>
    </xf>
    <xf numFmtId="167" fontId="0" fillId="10" borderId="21" xfId="0" applyNumberFormat="1" applyFill="1" applyBorder="1" applyAlignment="1">
      <alignment horizontal="center" vertical="center"/>
    </xf>
    <xf numFmtId="0" fontId="4" fillId="9" borderId="34" xfId="0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 vertical="center"/>
    </xf>
    <xf numFmtId="167" fontId="0" fillId="0" borderId="31" xfId="0" applyNumberFormat="1" applyFill="1" applyBorder="1" applyAlignment="1">
      <alignment horizontal="center" vertical="center"/>
    </xf>
    <xf numFmtId="167" fontId="0" fillId="0" borderId="64" xfId="0" applyNumberFormat="1" applyFill="1" applyBorder="1" applyAlignment="1">
      <alignment horizontal="center" vertical="center"/>
    </xf>
    <xf numFmtId="167" fontId="0" fillId="0" borderId="33" xfId="0" applyNumberFormat="1" applyFill="1" applyBorder="1" applyAlignment="1">
      <alignment horizontal="center" vertical="center"/>
    </xf>
    <xf numFmtId="167" fontId="0" fillId="0" borderId="50" xfId="0" applyNumberFormat="1" applyFill="1" applyBorder="1" applyAlignment="1">
      <alignment horizontal="center" vertical="center"/>
    </xf>
    <xf numFmtId="167" fontId="0" fillId="0" borderId="32" xfId="0" applyNumberFormat="1" applyFill="1" applyBorder="1" applyAlignment="1">
      <alignment horizontal="center" vertical="center"/>
    </xf>
    <xf numFmtId="167" fontId="0" fillId="0" borderId="23" xfId="0" applyNumberFormat="1" applyFill="1" applyBorder="1" applyAlignment="1">
      <alignment horizontal="center" vertical="center"/>
    </xf>
    <xf numFmtId="167" fontId="0" fillId="0" borderId="34" xfId="0" applyNumberFormat="1" applyFill="1" applyBorder="1" applyAlignment="1">
      <alignment horizontal="center" vertical="center"/>
    </xf>
    <xf numFmtId="167" fontId="0" fillId="0" borderId="20" xfId="0" applyNumberFormat="1" applyFill="1" applyBorder="1" applyAlignment="1">
      <alignment horizontal="center" vertical="center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/>
    </xf>
    <xf numFmtId="20" fontId="4" fillId="23" borderId="50" xfId="0" applyNumberFormat="1" applyFont="1" applyFill="1" applyBorder="1" applyAlignment="1">
      <alignment horizontal="center" vertical="center"/>
    </xf>
    <xf numFmtId="169" fontId="4" fillId="23" borderId="50" xfId="0" applyNumberFormat="1" applyFont="1" applyFill="1" applyBorder="1" applyAlignment="1">
      <alignment horizontal="center" vertical="center"/>
    </xf>
    <xf numFmtId="20" fontId="4" fillId="23" borderId="31" xfId="0" applyNumberFormat="1" applyFont="1" applyFill="1" applyBorder="1" applyAlignment="1">
      <alignment horizontal="center" vertical="center"/>
    </xf>
    <xf numFmtId="169" fontId="4" fillId="23" borderId="31" xfId="0" applyNumberFormat="1" applyFont="1" applyFill="1" applyBorder="1" applyAlignment="1">
      <alignment horizontal="center" vertical="center"/>
    </xf>
    <xf numFmtId="20" fontId="4" fillId="23" borderId="20" xfId="0" applyNumberFormat="1" applyFont="1" applyFill="1" applyBorder="1" applyAlignment="1">
      <alignment horizontal="center" vertical="center"/>
    </xf>
    <xf numFmtId="20" fontId="4" fillId="23" borderId="39" xfId="0" applyNumberFormat="1" applyFont="1" applyFill="1" applyBorder="1" applyAlignment="1">
      <alignment horizontal="center" vertical="center"/>
    </xf>
    <xf numFmtId="20" fontId="4" fillId="23" borderId="21" xfId="0" applyNumberFormat="1" applyFont="1" applyFill="1" applyBorder="1" applyAlignment="1">
      <alignment horizontal="center" vertical="center"/>
    </xf>
    <xf numFmtId="169" fontId="4" fillId="23" borderId="20" xfId="0" applyNumberFormat="1" applyFont="1" applyFill="1" applyBorder="1" applyAlignment="1">
      <alignment horizontal="center" vertical="center"/>
    </xf>
    <xf numFmtId="20" fontId="4" fillId="23" borderId="32" xfId="0" applyNumberFormat="1" applyFont="1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2" fontId="4" fillId="23" borderId="32" xfId="0" applyNumberFormat="1" applyFont="1" applyFill="1" applyBorder="1" applyAlignment="1">
      <alignment horizontal="center" vertical="center"/>
    </xf>
    <xf numFmtId="2" fontId="4" fillId="23" borderId="20" xfId="0" applyNumberFormat="1" applyFont="1" applyFill="1" applyBorder="1" applyAlignment="1">
      <alignment horizontal="center" vertical="center"/>
    </xf>
    <xf numFmtId="2" fontId="4" fillId="23" borderId="39" xfId="0" applyNumberFormat="1" applyFont="1" applyFill="1" applyBorder="1" applyAlignment="1">
      <alignment horizontal="center" vertical="center"/>
    </xf>
    <xf numFmtId="2" fontId="4" fillId="23" borderId="31" xfId="0" applyNumberFormat="1" applyFont="1" applyFill="1" applyBorder="1" applyAlignment="1">
      <alignment horizontal="center" vertical="center"/>
    </xf>
    <xf numFmtId="2" fontId="4" fillId="23" borderId="21" xfId="0" applyNumberFormat="1" applyFont="1" applyFill="1" applyBorder="1" applyAlignment="1">
      <alignment horizontal="center" vertical="center"/>
    </xf>
    <xf numFmtId="2" fontId="4" fillId="23" borderId="50" xfId="0" applyNumberFormat="1" applyFont="1" applyFill="1" applyBorder="1" applyAlignment="1">
      <alignment horizontal="center" vertical="center"/>
    </xf>
    <xf numFmtId="2" fontId="4" fillId="23" borderId="50" xfId="0" applyNumberFormat="1" applyFont="1" applyFill="1" applyBorder="1" applyAlignment="1">
      <alignment horizontal="center"/>
    </xf>
    <xf numFmtId="2" fontId="4" fillId="23" borderId="32" xfId="0" applyNumberFormat="1" applyFont="1" applyFill="1" applyBorder="1" applyAlignment="1">
      <alignment horizontal="center"/>
    </xf>
    <xf numFmtId="2" fontId="4" fillId="23" borderId="20" xfId="0" applyNumberFormat="1" applyFont="1" applyFill="1" applyBorder="1" applyAlignment="1">
      <alignment horizontal="center"/>
    </xf>
    <xf numFmtId="2" fontId="4" fillId="23" borderId="39" xfId="0" applyNumberFormat="1" applyFont="1" applyFill="1" applyBorder="1" applyAlignment="1">
      <alignment horizontal="center"/>
    </xf>
    <xf numFmtId="2" fontId="4" fillId="23" borderId="31" xfId="0" applyNumberFormat="1" applyFont="1" applyFill="1" applyBorder="1" applyAlignment="1">
      <alignment horizontal="center"/>
    </xf>
    <xf numFmtId="2" fontId="4" fillId="23" borderId="21" xfId="0" applyNumberFormat="1" applyFont="1" applyFill="1" applyBorder="1" applyAlignment="1">
      <alignment horizontal="center"/>
    </xf>
    <xf numFmtId="2" fontId="4" fillId="23" borderId="50" xfId="0" applyNumberFormat="1" applyFont="1" applyFill="1" applyBorder="1" applyAlignment="1" applyProtection="1">
      <alignment horizontal="center"/>
    </xf>
    <xf numFmtId="44" fontId="0" fillId="24" borderId="19" xfId="2" applyFont="1" applyFill="1" applyBorder="1" applyAlignment="1">
      <alignment horizontal="center" vertical="center"/>
    </xf>
    <xf numFmtId="164" fontId="16" fillId="24" borderId="19" xfId="1" applyFill="1" applyBorder="1" applyAlignment="1">
      <alignment horizontal="center" vertical="center"/>
    </xf>
    <xf numFmtId="2" fontId="4" fillId="23" borderId="32" xfId="0" applyNumberFormat="1" applyFont="1" applyFill="1" applyBorder="1" applyAlignment="1" applyProtection="1">
      <alignment horizontal="center"/>
    </xf>
    <xf numFmtId="44" fontId="4" fillId="23" borderId="32" xfId="2" applyFont="1" applyFill="1" applyBorder="1" applyAlignment="1" applyProtection="1">
      <alignment horizontal="center" vertical="center"/>
    </xf>
    <xf numFmtId="164" fontId="16" fillId="24" borderId="32" xfId="1" applyFill="1" applyBorder="1" applyAlignment="1">
      <alignment horizontal="center" vertical="center"/>
    </xf>
    <xf numFmtId="44" fontId="16" fillId="23" borderId="32" xfId="2" applyFont="1" applyFill="1" applyBorder="1" applyAlignment="1" applyProtection="1">
      <alignment horizontal="center" vertical="center"/>
    </xf>
    <xf numFmtId="2" fontId="4" fillId="23" borderId="20" xfId="0" applyNumberFormat="1" applyFont="1" applyFill="1" applyBorder="1" applyAlignment="1" applyProtection="1">
      <alignment horizontal="center"/>
    </xf>
    <xf numFmtId="44" fontId="4" fillId="23" borderId="20" xfId="2" applyFont="1" applyFill="1" applyBorder="1" applyAlignment="1" applyProtection="1">
      <alignment horizontal="center" vertical="center"/>
    </xf>
    <xf numFmtId="164" fontId="16" fillId="24" borderId="33" xfId="1" applyFill="1" applyBorder="1" applyAlignment="1">
      <alignment horizontal="center" vertical="center"/>
    </xf>
    <xf numFmtId="2" fontId="4" fillId="23" borderId="39" xfId="0" applyNumberFormat="1" applyFont="1" applyFill="1" applyBorder="1" applyAlignment="1" applyProtection="1">
      <alignment horizontal="center"/>
    </xf>
    <xf numFmtId="44" fontId="4" fillId="23" borderId="39" xfId="2" applyFont="1" applyFill="1" applyBorder="1" applyAlignment="1" applyProtection="1">
      <alignment horizontal="center" vertical="center"/>
    </xf>
    <xf numFmtId="164" fontId="16" fillId="24" borderId="39" xfId="1" applyFill="1" applyBorder="1" applyAlignment="1">
      <alignment horizontal="center" vertical="center"/>
    </xf>
    <xf numFmtId="2" fontId="4" fillId="23" borderId="31" xfId="0" applyNumberFormat="1" applyFont="1" applyFill="1" applyBorder="1" applyAlignment="1" applyProtection="1">
      <alignment horizontal="center"/>
    </xf>
    <xf numFmtId="44" fontId="16" fillId="23" borderId="31" xfId="2" applyFont="1" applyFill="1" applyBorder="1" applyAlignment="1" applyProtection="1">
      <alignment horizontal="center" vertical="center"/>
    </xf>
    <xf numFmtId="164" fontId="16" fillId="24" borderId="31" xfId="1" applyFill="1" applyBorder="1" applyAlignment="1">
      <alignment horizontal="center" vertical="center"/>
    </xf>
    <xf numFmtId="2" fontId="4" fillId="23" borderId="21" xfId="0" applyNumberFormat="1" applyFont="1" applyFill="1" applyBorder="1" applyAlignment="1" applyProtection="1">
      <alignment horizontal="center"/>
    </xf>
    <xf numFmtId="164" fontId="16" fillId="24" borderId="21" xfId="1" applyFill="1" applyBorder="1" applyAlignment="1">
      <alignment horizontal="center" vertical="center"/>
    </xf>
    <xf numFmtId="164" fontId="16" fillId="24" borderId="20" xfId="1" applyFill="1" applyBorder="1" applyAlignment="1">
      <alignment horizontal="center" vertical="center"/>
    </xf>
    <xf numFmtId="44" fontId="4" fillId="23" borderId="31" xfId="2" applyFont="1" applyFill="1" applyBorder="1" applyAlignment="1" applyProtection="1">
      <alignment horizontal="center" vertical="center"/>
    </xf>
    <xf numFmtId="44" fontId="16" fillId="23" borderId="21" xfId="2" applyFont="1" applyFill="1" applyBorder="1" applyAlignment="1" applyProtection="1">
      <alignment horizontal="center" vertical="center"/>
    </xf>
    <xf numFmtId="44" fontId="16" fillId="23" borderId="34" xfId="2" applyFont="1" applyFill="1" applyBorder="1" applyAlignment="1" applyProtection="1">
      <alignment horizontal="center" vertical="center"/>
    </xf>
    <xf numFmtId="164" fontId="16" fillId="24" borderId="34" xfId="1" applyFill="1" applyBorder="1" applyAlignment="1">
      <alignment horizontal="center" vertical="center"/>
    </xf>
    <xf numFmtId="167" fontId="0" fillId="0" borderId="39" xfId="0" applyNumberFormat="1" applyFill="1" applyBorder="1" applyAlignment="1">
      <alignment horizontal="center" vertical="center"/>
    </xf>
    <xf numFmtId="167" fontId="0" fillId="0" borderId="21" xfId="0" applyNumberForma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2" fontId="0" fillId="24" borderId="3" xfId="0" applyNumberFormat="1" applyFill="1" applyBorder="1" applyAlignment="1">
      <alignment horizontal="center" vertical="center"/>
    </xf>
    <xf numFmtId="44" fontId="4" fillId="23" borderId="42" xfId="2" applyFont="1" applyFill="1" applyBorder="1" applyAlignment="1" applyProtection="1">
      <alignment horizontal="center" vertical="center"/>
    </xf>
    <xf numFmtId="164" fontId="16" fillId="24" borderId="43" xfId="1" applyFill="1" applyBorder="1" applyAlignment="1">
      <alignment horizontal="center" vertical="center"/>
    </xf>
    <xf numFmtId="44" fontId="16" fillId="23" borderId="10" xfId="2" applyFont="1" applyFill="1" applyBorder="1" applyAlignment="1" applyProtection="1">
      <alignment horizontal="center" vertical="center"/>
    </xf>
    <xf numFmtId="164" fontId="16" fillId="24" borderId="29" xfId="1" applyFill="1" applyBorder="1" applyAlignment="1">
      <alignment horizontal="center" vertical="center"/>
    </xf>
    <xf numFmtId="44" fontId="4" fillId="23" borderId="10" xfId="2" applyFont="1" applyFill="1" applyBorder="1" applyAlignment="1" applyProtection="1">
      <alignment horizontal="center" vertical="center"/>
    </xf>
    <xf numFmtId="44" fontId="16" fillId="23" borderId="9" xfId="2" applyFont="1" applyFill="1" applyBorder="1" applyAlignment="1" applyProtection="1">
      <alignment horizontal="center" vertical="center"/>
    </xf>
    <xf numFmtId="164" fontId="16" fillId="24" borderId="27" xfId="1" applyFill="1" applyBorder="1" applyAlignment="1">
      <alignment horizontal="center" vertical="center"/>
    </xf>
    <xf numFmtId="164" fontId="16" fillId="24" borderId="28" xfId="1" applyFill="1" applyBorder="1" applyAlignment="1">
      <alignment horizontal="center" vertical="center"/>
    </xf>
    <xf numFmtId="44" fontId="4" fillId="23" borderId="44" xfId="2" applyFont="1" applyFill="1" applyBorder="1" applyAlignment="1" applyProtection="1">
      <alignment horizontal="center" vertical="center"/>
    </xf>
    <xf numFmtId="164" fontId="16" fillId="24" borderId="45" xfId="1" applyFill="1" applyBorder="1" applyAlignment="1">
      <alignment horizontal="center" vertical="center"/>
    </xf>
    <xf numFmtId="44" fontId="4" fillId="23" borderId="14" xfId="2" applyFont="1" applyFill="1" applyBorder="1" applyAlignment="1" applyProtection="1">
      <alignment horizontal="center" vertical="center"/>
    </xf>
    <xf numFmtId="164" fontId="16" fillId="24" borderId="26" xfId="1" applyFill="1" applyBorder="1" applyAlignment="1">
      <alignment horizontal="center" vertical="center"/>
    </xf>
    <xf numFmtId="44" fontId="16" fillId="23" borderId="11" xfId="2" applyFont="1" applyFill="1" applyBorder="1" applyAlignment="1" applyProtection="1">
      <alignment horizontal="center" vertical="center"/>
    </xf>
    <xf numFmtId="20" fontId="4" fillId="23" borderId="19" xfId="0" applyNumberFormat="1" applyFont="1" applyFill="1" applyBorder="1" applyAlignment="1">
      <alignment horizontal="center" vertical="center"/>
    </xf>
    <xf numFmtId="20" fontId="4" fillId="23" borderId="23" xfId="0" applyNumberFormat="1" applyFont="1" applyFill="1" applyBorder="1" applyAlignment="1">
      <alignment horizontal="center" vertical="center"/>
    </xf>
    <xf numFmtId="20" fontId="4" fillId="23" borderId="34" xfId="0" applyNumberFormat="1" applyFont="1" applyFill="1" applyBorder="1" applyAlignment="1">
      <alignment horizontal="center" vertical="center"/>
    </xf>
    <xf numFmtId="20" fontId="4" fillId="23" borderId="33" xfId="0" applyNumberFormat="1" applyFont="1" applyFill="1" applyBorder="1" applyAlignment="1">
      <alignment horizontal="center" vertical="center"/>
    </xf>
    <xf numFmtId="169" fontId="4" fillId="23" borderId="23" xfId="0" applyNumberFormat="1" applyFont="1" applyFill="1" applyBorder="1" applyAlignment="1">
      <alignment horizontal="center" vertical="center"/>
    </xf>
    <xf numFmtId="167" fontId="0" fillId="0" borderId="19" xfId="0" applyNumberFormat="1" applyFill="1" applyBorder="1" applyAlignment="1">
      <alignment horizontal="center" vertical="center"/>
    </xf>
    <xf numFmtId="2" fontId="4" fillId="23" borderId="34" xfId="0" applyNumberFormat="1" applyFont="1" applyFill="1" applyBorder="1" applyAlignment="1">
      <alignment horizontal="center" vertical="center"/>
    </xf>
    <xf numFmtId="2" fontId="4" fillId="23" borderId="33" xfId="0" applyNumberFormat="1" applyFont="1" applyFill="1" applyBorder="1" applyAlignment="1">
      <alignment horizontal="center" vertical="center"/>
    </xf>
    <xf numFmtId="2" fontId="4" fillId="23" borderId="23" xfId="0" applyNumberFormat="1" applyFont="1" applyFill="1" applyBorder="1" applyAlignment="1">
      <alignment horizontal="center" vertical="center"/>
    </xf>
    <xf numFmtId="2" fontId="4" fillId="23" borderId="19" xfId="0" applyNumberFormat="1" applyFont="1" applyFill="1" applyBorder="1" applyAlignment="1">
      <alignment horizontal="center" vertical="center"/>
    </xf>
    <xf numFmtId="2" fontId="4" fillId="23" borderId="34" xfId="0" applyNumberFormat="1" applyFont="1" applyFill="1" applyBorder="1" applyAlignment="1">
      <alignment horizontal="center"/>
    </xf>
    <xf numFmtId="2" fontId="4" fillId="23" borderId="33" xfId="0" applyNumberFormat="1" applyFont="1" applyFill="1" applyBorder="1" applyAlignment="1">
      <alignment horizontal="center"/>
    </xf>
    <xf numFmtId="2" fontId="4" fillId="23" borderId="23" xfId="0" applyNumberFormat="1" applyFont="1" applyFill="1" applyBorder="1" applyAlignment="1">
      <alignment horizontal="center"/>
    </xf>
    <xf numFmtId="2" fontId="4" fillId="23" borderId="19" xfId="0" applyNumberFormat="1" applyFont="1" applyFill="1" applyBorder="1" applyAlignment="1">
      <alignment horizontal="center"/>
    </xf>
    <xf numFmtId="2" fontId="4" fillId="23" borderId="41" xfId="0" applyNumberFormat="1" applyFont="1" applyFill="1" applyBorder="1" applyAlignment="1" applyProtection="1">
      <alignment horizontal="center"/>
    </xf>
    <xf numFmtId="2" fontId="4" fillId="23" borderId="4" xfId="0" applyNumberFormat="1" applyFont="1" applyFill="1" applyBorder="1" applyAlignment="1" applyProtection="1">
      <alignment horizontal="center"/>
    </xf>
    <xf numFmtId="2" fontId="4" fillId="23" borderId="2" xfId="0" applyNumberFormat="1" applyFont="1" applyFill="1" applyBorder="1" applyAlignment="1" applyProtection="1">
      <alignment horizontal="center"/>
    </xf>
    <xf numFmtId="2" fontId="4" fillId="23" borderId="12" xfId="0" applyNumberFormat="1" applyFont="1" applyFill="1" applyBorder="1" applyAlignment="1" applyProtection="1">
      <alignment horizontal="center"/>
    </xf>
    <xf numFmtId="2" fontId="4" fillId="23" borderId="24" xfId="0" applyNumberFormat="1" applyFont="1" applyFill="1" applyBorder="1" applyAlignment="1" applyProtection="1">
      <alignment horizontal="center"/>
    </xf>
    <xf numFmtId="2" fontId="4" fillId="23" borderId="0" xfId="0" applyNumberFormat="1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23" borderId="34" xfId="0" applyNumberFormat="1" applyFont="1" applyFill="1" applyBorder="1" applyAlignment="1" applyProtection="1">
      <alignment horizontal="center"/>
    </xf>
    <xf numFmtId="2" fontId="4" fillId="23" borderId="33" xfId="0" applyNumberFormat="1" applyFont="1" applyFill="1" applyBorder="1" applyAlignment="1" applyProtection="1">
      <alignment horizontal="center"/>
    </xf>
    <xf numFmtId="2" fontId="4" fillId="23" borderId="23" xfId="0" applyNumberFormat="1" applyFont="1" applyFill="1" applyBorder="1" applyAlignment="1" applyProtection="1">
      <alignment horizontal="center"/>
    </xf>
    <xf numFmtId="2" fontId="4" fillId="23" borderId="19" xfId="0" applyNumberFormat="1" applyFont="1" applyFill="1" applyBorder="1" applyAlignment="1" applyProtection="1">
      <alignment horizontal="center"/>
    </xf>
    <xf numFmtId="0" fontId="3" fillId="22" borderId="54" xfId="0" applyFont="1" applyFill="1" applyBorder="1" applyAlignment="1">
      <alignment horizontal="center" vertical="center"/>
    </xf>
    <xf numFmtId="164" fontId="16" fillId="24" borderId="54" xfId="1" applyFill="1" applyBorder="1" applyAlignment="1">
      <alignment horizontal="center" vertical="center"/>
    </xf>
    <xf numFmtId="164" fontId="16" fillId="24" borderId="57" xfId="1" applyFill="1" applyBorder="1" applyAlignment="1">
      <alignment horizontal="center" vertical="center"/>
    </xf>
    <xf numFmtId="164" fontId="16" fillId="24" borderId="58" xfId="1" applyFill="1" applyBorder="1" applyAlignment="1">
      <alignment horizontal="center" vertical="center"/>
    </xf>
    <xf numFmtId="164" fontId="16" fillId="24" borderId="55" xfId="1" applyFill="1" applyBorder="1" applyAlignment="1">
      <alignment horizontal="center" vertical="center"/>
    </xf>
    <xf numFmtId="164" fontId="16" fillId="24" borderId="56" xfId="1" applyFill="1" applyBorder="1" applyAlignment="1">
      <alignment horizontal="center" vertical="center"/>
    </xf>
    <xf numFmtId="164" fontId="16" fillId="24" borderId="61" xfId="1" applyFill="1" applyBorder="1" applyAlignment="1">
      <alignment horizontal="center" vertical="center"/>
    </xf>
    <xf numFmtId="164" fontId="16" fillId="24" borderId="60" xfId="1" applyFill="1" applyBorder="1" applyAlignment="1">
      <alignment horizontal="center" vertical="center"/>
    </xf>
    <xf numFmtId="164" fontId="16" fillId="24" borderId="59" xfId="1" applyFill="1" applyBorder="1" applyAlignment="1">
      <alignment horizontal="center" vertical="center"/>
    </xf>
    <xf numFmtId="44" fontId="4" fillId="23" borderId="33" xfId="2" applyFont="1" applyFill="1" applyBorder="1" applyAlignment="1" applyProtection="1">
      <alignment horizontal="center" vertical="center"/>
    </xf>
    <xf numFmtId="44" fontId="4" fillId="23" borderId="23" xfId="2" applyFont="1" applyFill="1" applyBorder="1" applyAlignment="1" applyProtection="1">
      <alignment horizontal="center" vertical="center"/>
    </xf>
    <xf numFmtId="44" fontId="16" fillId="23" borderId="33" xfId="2" applyFont="1" applyFill="1" applyBorder="1" applyAlignment="1" applyProtection="1">
      <alignment horizontal="center" vertical="center"/>
    </xf>
    <xf numFmtId="44" fontId="16" fillId="23" borderId="23" xfId="2" applyFont="1" applyFill="1" applyBorder="1" applyAlignment="1" applyProtection="1">
      <alignment horizontal="center" vertical="center"/>
    </xf>
    <xf numFmtId="0" fontId="3" fillId="22" borderId="48" xfId="0" applyFont="1" applyFill="1" applyBorder="1" applyAlignment="1">
      <alignment horizontal="center" vertical="center"/>
    </xf>
    <xf numFmtId="20" fontId="4" fillId="23" borderId="49" xfId="0" applyNumberFormat="1" applyFont="1" applyFill="1" applyBorder="1" applyAlignment="1">
      <alignment horizontal="center" vertical="center"/>
    </xf>
    <xf numFmtId="2" fontId="4" fillId="23" borderId="49" xfId="0" applyNumberFormat="1" applyFont="1" applyFill="1" applyBorder="1" applyAlignment="1">
      <alignment horizontal="center"/>
    </xf>
    <xf numFmtId="2" fontId="4" fillId="23" borderId="49" xfId="0" applyNumberFormat="1" applyFont="1" applyFill="1" applyBorder="1" applyAlignment="1">
      <alignment horizontal="center" vertical="center"/>
    </xf>
    <xf numFmtId="2" fontId="4" fillId="23" borderId="49" xfId="0" applyNumberFormat="1" applyFont="1" applyFill="1" applyBorder="1" applyAlignment="1" applyProtection="1">
      <alignment horizontal="center"/>
    </xf>
    <xf numFmtId="44" fontId="0" fillId="24" borderId="49" xfId="2" applyFont="1" applyFill="1" applyBorder="1" applyAlignment="1">
      <alignment horizontal="center" vertical="center"/>
    </xf>
    <xf numFmtId="164" fontId="16" fillId="24" borderId="23" xfId="1" applyFill="1" applyBorder="1" applyAlignment="1">
      <alignment horizontal="center" vertical="center"/>
    </xf>
    <xf numFmtId="167" fontId="0" fillId="0" borderId="49" xfId="0" applyNumberForma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/>
      <protection locked="0"/>
    </xf>
    <xf numFmtId="167" fontId="0" fillId="0" borderId="53" xfId="0" applyNumberFormat="1" applyFill="1" applyBorder="1" applyAlignment="1">
      <alignment horizontal="center" vertical="center"/>
    </xf>
    <xf numFmtId="169" fontId="4" fillId="23" borderId="52" xfId="0" applyNumberFormat="1" applyFont="1" applyFill="1" applyBorder="1" applyAlignment="1">
      <alignment horizontal="center" vertical="center"/>
    </xf>
    <xf numFmtId="169" fontId="4" fillId="23" borderId="19" xfId="0" applyNumberFormat="1" applyFont="1" applyFill="1" applyBorder="1" applyAlignment="1">
      <alignment horizontal="center" vertical="center"/>
    </xf>
    <xf numFmtId="167" fontId="0" fillId="0" borderId="52" xfId="0" applyNumberFormat="1" applyFill="1" applyBorder="1" applyAlignment="1">
      <alignment horizontal="center" vertical="center"/>
    </xf>
    <xf numFmtId="167" fontId="0" fillId="0" borderId="51" xfId="0" applyNumberFormat="1" applyFill="1" applyBorder="1" applyAlignment="1">
      <alignment horizontal="center" vertical="center"/>
    </xf>
    <xf numFmtId="2" fontId="4" fillId="23" borderId="51" xfId="0" applyNumberFormat="1" applyFont="1" applyFill="1" applyBorder="1" applyAlignment="1">
      <alignment horizontal="center" vertical="center"/>
    </xf>
    <xf numFmtId="0" fontId="3" fillId="22" borderId="66" xfId="0" applyFont="1" applyFill="1" applyBorder="1" applyAlignment="1">
      <alignment horizontal="center" vertical="center"/>
    </xf>
    <xf numFmtId="44" fontId="0" fillId="24" borderId="67" xfId="2" applyFont="1" applyFill="1" applyBorder="1" applyAlignment="1">
      <alignment horizontal="center" vertical="center"/>
    </xf>
    <xf numFmtId="44" fontId="4" fillId="23" borderId="22" xfId="2" applyFont="1" applyFill="1" applyBorder="1" applyAlignment="1" applyProtection="1">
      <alignment horizontal="center" vertical="center"/>
    </xf>
    <xf numFmtId="44" fontId="16" fillId="23" borderId="37" xfId="2" applyFont="1" applyFill="1" applyBorder="1" applyAlignment="1" applyProtection="1">
      <alignment horizontal="center" vertical="center"/>
    </xf>
    <xf numFmtId="44" fontId="4" fillId="23" borderId="36" xfId="2" applyFont="1" applyFill="1" applyBorder="1" applyAlignment="1" applyProtection="1">
      <alignment horizontal="center" vertical="center"/>
    </xf>
    <xf numFmtId="44" fontId="16" fillId="23" borderId="38" xfId="2" applyFont="1" applyFill="1" applyBorder="1" applyAlignment="1" applyProtection="1">
      <alignment horizontal="center" vertical="center"/>
    </xf>
    <xf numFmtId="44" fontId="4" fillId="23" borderId="37" xfId="2" applyFont="1" applyFill="1" applyBorder="1" applyAlignment="1" applyProtection="1">
      <alignment horizontal="center" vertical="center"/>
    </xf>
    <xf numFmtId="44" fontId="16" fillId="23" borderId="70" xfId="2" applyFont="1" applyFill="1" applyBorder="1" applyAlignment="1" applyProtection="1">
      <alignment horizontal="center" vertical="center"/>
    </xf>
    <xf numFmtId="44" fontId="16" fillId="23" borderId="68" xfId="2" applyFont="1" applyFill="1" applyBorder="1" applyAlignment="1" applyProtection="1">
      <alignment horizontal="center" vertical="center"/>
    </xf>
    <xf numFmtId="44" fontId="16" fillId="23" borderId="65" xfId="2" applyFont="1" applyFill="1" applyBorder="1" applyAlignment="1" applyProtection="1">
      <alignment horizontal="center" vertical="center"/>
    </xf>
    <xf numFmtId="20" fontId="4" fillId="23" borderId="16" xfId="0" applyNumberFormat="1" applyFont="1" applyFill="1" applyBorder="1" applyAlignment="1">
      <alignment horizontal="center" vertical="center"/>
    </xf>
    <xf numFmtId="20" fontId="4" fillId="23" borderId="17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20" fontId="4" fillId="23" borderId="36" xfId="0" applyNumberFormat="1" applyFont="1" applyFill="1" applyBorder="1" applyAlignment="1">
      <alignment horizontal="center" vertical="center"/>
    </xf>
    <xf numFmtId="20" fontId="4" fillId="23" borderId="37" xfId="0" applyNumberFormat="1" applyFont="1" applyFill="1" applyBorder="1" applyAlignment="1">
      <alignment horizontal="center" vertical="center"/>
    </xf>
    <xf numFmtId="20" fontId="4" fillId="23" borderId="38" xfId="0" applyNumberFormat="1" applyFont="1" applyFill="1" applyBorder="1" applyAlignment="1">
      <alignment horizontal="center" vertical="center"/>
    </xf>
    <xf numFmtId="20" fontId="4" fillId="23" borderId="40" xfId="0" applyNumberFormat="1" applyFont="1" applyFill="1" applyBorder="1" applyAlignment="1">
      <alignment horizontal="center" vertical="center"/>
    </xf>
    <xf numFmtId="20" fontId="4" fillId="23" borderId="22" xfId="0" applyNumberFormat="1" applyFont="1" applyFill="1" applyBorder="1" applyAlignment="1">
      <alignment horizontal="center" vertical="center"/>
    </xf>
    <xf numFmtId="20" fontId="4" fillId="23" borderId="51" xfId="0" applyNumberFormat="1" applyFont="1" applyFill="1" applyBorder="1" applyAlignment="1">
      <alignment horizontal="center" vertical="center"/>
    </xf>
    <xf numFmtId="2" fontId="4" fillId="23" borderId="2" xfId="0" applyNumberFormat="1" applyFont="1" applyFill="1" applyBorder="1" applyAlignment="1">
      <alignment horizontal="center" vertical="center"/>
    </xf>
    <xf numFmtId="2" fontId="4" fillId="23" borderId="12" xfId="0" applyNumberFormat="1" applyFont="1" applyFill="1" applyBorder="1" applyAlignment="1">
      <alignment horizontal="center" vertical="center"/>
    </xf>
    <xf numFmtId="2" fontId="4" fillId="23" borderId="4" xfId="0" applyNumberFormat="1" applyFont="1" applyFill="1" applyBorder="1" applyAlignment="1">
      <alignment horizontal="center" vertical="center"/>
    </xf>
    <xf numFmtId="2" fontId="4" fillId="23" borderId="41" xfId="0" applyNumberFormat="1" applyFont="1" applyFill="1" applyBorder="1" applyAlignment="1">
      <alignment horizontal="center" vertical="center"/>
    </xf>
    <xf numFmtId="2" fontId="4" fillId="23" borderId="30" xfId="0" applyNumberFormat="1" applyFont="1" applyFill="1" applyBorder="1" applyAlignment="1">
      <alignment horizontal="center" vertical="center"/>
    </xf>
    <xf numFmtId="2" fontId="4" fillId="23" borderId="0" xfId="0" applyNumberFormat="1" applyFont="1" applyFill="1" applyBorder="1" applyAlignment="1">
      <alignment horizontal="center" vertical="center"/>
    </xf>
    <xf numFmtId="2" fontId="4" fillId="23" borderId="24" xfId="0" applyNumberFormat="1" applyFont="1" applyFill="1" applyBorder="1" applyAlignment="1">
      <alignment horizontal="center" vertical="center"/>
    </xf>
    <xf numFmtId="2" fontId="4" fillId="23" borderId="18" xfId="0" applyNumberFormat="1" applyFont="1" applyFill="1" applyBorder="1" applyAlignment="1">
      <alignment horizontal="center" vertical="center"/>
    </xf>
    <xf numFmtId="20" fontId="4" fillId="23" borderId="53" xfId="0" applyNumberFormat="1" applyFont="1" applyFill="1" applyBorder="1" applyAlignment="1">
      <alignment horizontal="center" vertical="center"/>
    </xf>
    <xf numFmtId="169" fontId="4" fillId="23" borderId="53" xfId="0" applyNumberFormat="1" applyFont="1" applyFill="1" applyBorder="1" applyAlignment="1">
      <alignment horizontal="center" vertical="center"/>
    </xf>
    <xf numFmtId="2" fontId="4" fillId="23" borderId="53" xfId="0" applyNumberFormat="1" applyFont="1" applyFill="1" applyBorder="1" applyAlignment="1">
      <alignment horizontal="center"/>
    </xf>
    <xf numFmtId="0" fontId="3" fillId="22" borderId="47" xfId="0" applyFont="1" applyFill="1" applyBorder="1" applyAlignment="1">
      <alignment horizontal="center" vertical="center"/>
    </xf>
    <xf numFmtId="2" fontId="4" fillId="23" borderId="46" xfId="0" applyNumberFormat="1" applyFont="1" applyFill="1" applyBorder="1" applyAlignment="1">
      <alignment horizontal="center" vertical="center"/>
    </xf>
    <xf numFmtId="44" fontId="16" fillId="23" borderId="20" xfId="2" applyFont="1" applyFill="1" applyBorder="1" applyAlignment="1" applyProtection="1">
      <alignment horizontal="center" vertical="center"/>
    </xf>
    <xf numFmtId="2" fontId="4" fillId="23" borderId="53" xfId="0" applyNumberFormat="1" applyFont="1" applyFill="1" applyBorder="1" applyAlignment="1">
      <alignment horizontal="center" vertical="center"/>
    </xf>
    <xf numFmtId="2" fontId="4" fillId="23" borderId="53" xfId="0" applyNumberFormat="1" applyFont="1" applyFill="1" applyBorder="1" applyAlignment="1" applyProtection="1">
      <alignment horizontal="center"/>
    </xf>
    <xf numFmtId="44" fontId="16" fillId="23" borderId="53" xfId="2" applyFont="1" applyFill="1" applyBorder="1" applyAlignment="1" applyProtection="1">
      <alignment horizontal="center" vertical="center"/>
    </xf>
    <xf numFmtId="164" fontId="16" fillId="24" borderId="53" xfId="1" applyFill="1" applyBorder="1" applyAlignment="1">
      <alignment horizontal="center" vertical="center"/>
    </xf>
    <xf numFmtId="44" fontId="16" fillId="23" borderId="39" xfId="2" applyFont="1" applyFill="1" applyBorder="1" applyAlignment="1" applyProtection="1">
      <alignment horizontal="center" vertical="center"/>
    </xf>
    <xf numFmtId="20" fontId="4" fillId="23" borderId="64" xfId="0" applyNumberFormat="1" applyFont="1" applyFill="1" applyBorder="1" applyAlignment="1">
      <alignment horizontal="center" vertical="center"/>
    </xf>
    <xf numFmtId="2" fontId="4" fillId="23" borderId="64" xfId="0" applyNumberFormat="1" applyFont="1" applyFill="1" applyBorder="1" applyAlignment="1">
      <alignment horizontal="center"/>
    </xf>
    <xf numFmtId="2" fontId="4" fillId="23" borderId="64" xfId="0" applyNumberFormat="1" applyFont="1" applyFill="1" applyBorder="1" applyAlignment="1">
      <alignment horizontal="center" vertical="center"/>
    </xf>
    <xf numFmtId="2" fontId="4" fillId="23" borderId="64" xfId="0" applyNumberFormat="1" applyFont="1" applyFill="1" applyBorder="1" applyAlignment="1" applyProtection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/>
      <protection locked="0"/>
    </xf>
    <xf numFmtId="167" fontId="0" fillId="0" borderId="4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7" fontId="0" fillId="0" borderId="41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24" xfId="0" applyNumberFormat="1" applyFill="1" applyBorder="1" applyAlignment="1">
      <alignment horizontal="center" vertical="center"/>
    </xf>
    <xf numFmtId="0" fontId="3" fillId="22" borderId="7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20" fontId="4" fillId="23" borderId="65" xfId="0" applyNumberFormat="1" applyFont="1" applyFill="1" applyBorder="1" applyAlignment="1">
      <alignment horizontal="center" vertical="center"/>
    </xf>
    <xf numFmtId="0" fontId="3" fillId="22" borderId="72" xfId="0" applyFont="1" applyFill="1" applyBorder="1" applyAlignment="1">
      <alignment horizontal="center" vertical="center"/>
    </xf>
    <xf numFmtId="0" fontId="3" fillId="22" borderId="73" xfId="0" applyFont="1" applyFill="1" applyBorder="1" applyAlignment="1">
      <alignment horizontal="center" vertical="center"/>
    </xf>
    <xf numFmtId="44" fontId="4" fillId="23" borderId="9" xfId="2" applyFont="1" applyFill="1" applyBorder="1" applyAlignment="1" applyProtection="1">
      <alignment horizontal="center" vertical="center"/>
    </xf>
    <xf numFmtId="164" fontId="16" fillId="24" borderId="74" xfId="1" applyFill="1" applyBorder="1" applyAlignment="1">
      <alignment horizontal="center" vertical="center"/>
    </xf>
    <xf numFmtId="165" fontId="0" fillId="0" borderId="80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164" fontId="0" fillId="0" borderId="80" xfId="1" applyFont="1" applyFill="1" applyBorder="1" applyAlignment="1" applyProtection="1">
      <alignment horizontal="center"/>
    </xf>
    <xf numFmtId="44" fontId="0" fillId="0" borderId="81" xfId="2" applyFont="1" applyBorder="1" applyAlignment="1">
      <alignment horizontal="center"/>
    </xf>
    <xf numFmtId="2" fontId="0" fillId="24" borderId="79" xfId="0" applyNumberFormat="1" applyFill="1" applyBorder="1" applyAlignment="1">
      <alignment horizontal="center"/>
    </xf>
    <xf numFmtId="167" fontId="0" fillId="24" borderId="80" xfId="0" applyNumberFormat="1" applyFill="1" applyBorder="1" applyAlignment="1">
      <alignment horizontal="center"/>
    </xf>
    <xf numFmtId="164" fontId="16" fillId="24" borderId="80" xfId="1" applyFill="1" applyBorder="1" applyAlignment="1">
      <alignment horizontal="center"/>
    </xf>
    <xf numFmtId="20" fontId="0" fillId="24" borderId="80" xfId="0" applyNumberFormat="1" applyFill="1" applyBorder="1" applyAlignment="1">
      <alignment horizontal="center"/>
    </xf>
    <xf numFmtId="0" fontId="6" fillId="24" borderId="76" xfId="0" applyFont="1" applyFill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24" borderId="77" xfId="0" applyFont="1" applyFill="1" applyBorder="1" applyAlignment="1">
      <alignment horizontal="center"/>
    </xf>
    <xf numFmtId="0" fontId="6" fillId="0" borderId="78" xfId="0" applyFont="1" applyBorder="1" applyAlignment="1">
      <alignment horizontal="center"/>
    </xf>
    <xf numFmtId="20" fontId="23" fillId="0" borderId="20" xfId="0" applyNumberFormat="1" applyFont="1" applyBorder="1"/>
    <xf numFmtId="20" fontId="23" fillId="0" borderId="21" xfId="0" applyNumberFormat="1" applyFont="1" applyBorder="1"/>
    <xf numFmtId="0" fontId="0" fillId="24" borderId="19" xfId="0" applyFill="1" applyBorder="1" applyAlignment="1">
      <alignment horizontal="right"/>
    </xf>
    <xf numFmtId="20" fontId="4" fillId="23" borderId="52" xfId="0" applyNumberFormat="1" applyFont="1" applyFill="1" applyBorder="1" applyAlignment="1">
      <alignment horizontal="center" vertical="center"/>
    </xf>
    <xf numFmtId="20" fontId="4" fillId="23" borderId="82" xfId="0" applyNumberFormat="1" applyFont="1" applyFill="1" applyBorder="1" applyAlignment="1">
      <alignment horizontal="center" vertical="center"/>
    </xf>
    <xf numFmtId="167" fontId="0" fillId="0" borderId="83" xfId="0" applyNumberFormat="1" applyFill="1" applyBorder="1" applyAlignment="1">
      <alignment horizontal="center" vertical="center"/>
    </xf>
    <xf numFmtId="2" fontId="4" fillId="23" borderId="52" xfId="0" applyNumberFormat="1" applyFont="1" applyFill="1" applyBorder="1" applyAlignment="1">
      <alignment horizontal="center" vertical="center"/>
    </xf>
    <xf numFmtId="2" fontId="4" fillId="23" borderId="52" xfId="0" applyNumberFormat="1" applyFont="1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center"/>
      <protection locked="0"/>
    </xf>
    <xf numFmtId="2" fontId="4" fillId="23" borderId="52" xfId="0" applyNumberFormat="1" applyFont="1" applyFill="1" applyBorder="1" applyAlignment="1" applyProtection="1">
      <alignment horizontal="center"/>
    </xf>
    <xf numFmtId="44" fontId="4" fillId="23" borderId="52" xfId="2" applyFont="1" applyFill="1" applyBorder="1" applyAlignment="1" applyProtection="1">
      <alignment horizontal="center" vertical="center"/>
    </xf>
    <xf numFmtId="164" fontId="16" fillId="24" borderId="52" xfId="1" applyFill="1" applyBorder="1" applyAlignment="1">
      <alignment horizontal="center" vertical="center"/>
    </xf>
    <xf numFmtId="44" fontId="4" fillId="23" borderId="53" xfId="2" applyFont="1" applyFill="1" applyBorder="1" applyAlignment="1" applyProtection="1">
      <alignment horizontal="center" vertical="center"/>
    </xf>
    <xf numFmtId="167" fontId="0" fillId="0" borderId="86" xfId="0" applyNumberFormat="1" applyFill="1" applyBorder="1" applyAlignment="1">
      <alignment horizontal="center" vertical="center"/>
    </xf>
    <xf numFmtId="44" fontId="16" fillId="23" borderId="52" xfId="2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167" fontId="0" fillId="0" borderId="54" xfId="0" applyNumberFormat="1" applyFill="1" applyBorder="1" applyAlignment="1">
      <alignment horizontal="center" vertical="center"/>
    </xf>
    <xf numFmtId="167" fontId="0" fillId="0" borderId="61" xfId="0" applyNumberFormat="1" applyFill="1" applyBorder="1" applyAlignment="1">
      <alignment horizontal="center" vertical="center"/>
    </xf>
    <xf numFmtId="167" fontId="0" fillId="0" borderId="60" xfId="0" applyNumberFormat="1" applyFill="1" applyBorder="1" applyAlignment="1">
      <alignment horizontal="center" vertical="center"/>
    </xf>
    <xf numFmtId="167" fontId="0" fillId="0" borderId="84" xfId="0" applyNumberFormat="1" applyFill="1" applyBorder="1" applyAlignment="1">
      <alignment horizontal="center" vertical="center"/>
    </xf>
    <xf numFmtId="167" fontId="0" fillId="0" borderId="59" xfId="0" applyNumberFormat="1" applyFill="1" applyBorder="1" applyAlignment="1">
      <alignment horizontal="center" vertical="center"/>
    </xf>
    <xf numFmtId="167" fontId="0" fillId="0" borderId="40" xfId="0" applyNumberFormat="1" applyFill="1" applyBorder="1" applyAlignment="1">
      <alignment horizontal="center" vertical="center"/>
    </xf>
    <xf numFmtId="44" fontId="16" fillId="23" borderId="42" xfId="2" applyFont="1" applyFill="1" applyBorder="1" applyAlignment="1" applyProtection="1">
      <alignment horizontal="center" vertical="center"/>
    </xf>
    <xf numFmtId="169" fontId="4" fillId="23" borderId="51" xfId="0" applyNumberFormat="1" applyFont="1" applyFill="1" applyBorder="1" applyAlignment="1">
      <alignment horizontal="center" vertical="center"/>
    </xf>
    <xf numFmtId="2" fontId="4" fillId="23" borderId="83" xfId="0" applyNumberFormat="1" applyFont="1" applyFill="1" applyBorder="1" applyAlignment="1">
      <alignment horizontal="center" vertical="center"/>
    </xf>
    <xf numFmtId="2" fontId="4" fillId="23" borderId="83" xfId="0" applyNumberFormat="1" applyFont="1" applyFill="1" applyBorder="1" applyAlignment="1" applyProtection="1">
      <alignment horizontal="center"/>
    </xf>
    <xf numFmtId="44" fontId="4" fillId="23" borderId="87" xfId="2" applyFont="1" applyFill="1" applyBorder="1" applyAlignment="1" applyProtection="1">
      <alignment horizontal="center" vertical="center"/>
    </xf>
    <xf numFmtId="164" fontId="16" fillId="24" borderId="88" xfId="1" applyFill="1" applyBorder="1" applyAlignment="1">
      <alignment horizontal="center" vertical="center"/>
    </xf>
    <xf numFmtId="20" fontId="4" fillId="23" borderId="69" xfId="0" applyNumberFormat="1" applyFont="1" applyFill="1" applyBorder="1" applyAlignment="1">
      <alignment horizontal="center" vertical="center"/>
    </xf>
    <xf numFmtId="167" fontId="0" fillId="0" borderId="46" xfId="0" applyNumberFormat="1" applyFill="1" applyBorder="1" applyAlignment="1">
      <alignment horizontal="center" vertical="center"/>
    </xf>
    <xf numFmtId="2" fontId="4" fillId="23" borderId="46" xfId="0" applyNumberFormat="1" applyFont="1" applyFill="1" applyBorder="1" applyAlignment="1" applyProtection="1">
      <alignment horizontal="center"/>
    </xf>
    <xf numFmtId="44" fontId="0" fillId="24" borderId="89" xfId="2" applyFont="1" applyFill="1" applyBorder="1" applyAlignment="1">
      <alignment horizontal="center" vertical="center"/>
    </xf>
    <xf numFmtId="164" fontId="16" fillId="24" borderId="90" xfId="1" applyFill="1" applyBorder="1" applyAlignment="1">
      <alignment horizontal="center" vertical="center"/>
    </xf>
    <xf numFmtId="2" fontId="4" fillId="23" borderId="91" xfId="0" applyNumberFormat="1" applyFont="1" applyFill="1" applyBorder="1" applyAlignment="1">
      <alignment horizontal="center" vertical="center"/>
    </xf>
    <xf numFmtId="2" fontId="4" fillId="23" borderId="51" xfId="0" applyNumberFormat="1" applyFont="1" applyFill="1" applyBorder="1" applyAlignment="1">
      <alignment horizontal="center"/>
    </xf>
    <xf numFmtId="0" fontId="4" fillId="0" borderId="51" xfId="0" applyFont="1" applyFill="1" applyBorder="1" applyAlignment="1" applyProtection="1">
      <alignment horizontal="center"/>
      <protection locked="0"/>
    </xf>
    <xf numFmtId="2" fontId="4" fillId="23" borderId="51" xfId="0" applyNumberFormat="1" applyFont="1" applyFill="1" applyBorder="1" applyAlignment="1" applyProtection="1">
      <alignment horizontal="center"/>
    </xf>
    <xf numFmtId="44" fontId="4" fillId="23" borderId="51" xfId="2" applyFont="1" applyFill="1" applyBorder="1" applyAlignment="1" applyProtection="1">
      <alignment horizontal="center" vertical="center"/>
    </xf>
    <xf numFmtId="164" fontId="16" fillId="24" borderId="51" xfId="1" applyFill="1" applyBorder="1" applyAlignment="1">
      <alignment horizontal="center" vertical="center"/>
    </xf>
    <xf numFmtId="167" fontId="0" fillId="0" borderId="57" xfId="0" applyNumberFormat="1" applyFill="1" applyBorder="1" applyAlignment="1">
      <alignment horizontal="center" vertical="center"/>
    </xf>
    <xf numFmtId="167" fontId="0" fillId="0" borderId="58" xfId="0" applyNumberFormat="1" applyFill="1" applyBorder="1" applyAlignment="1">
      <alignment horizontal="center" vertical="center"/>
    </xf>
    <xf numFmtId="167" fontId="0" fillId="0" borderId="55" xfId="0" applyNumberFormat="1" applyFill="1" applyBorder="1" applyAlignment="1">
      <alignment horizontal="center" vertical="center"/>
    </xf>
    <xf numFmtId="167" fontId="0" fillId="0" borderId="62" xfId="0" applyNumberFormat="1" applyFill="1" applyBorder="1" applyAlignment="1">
      <alignment horizontal="center" vertical="center"/>
    </xf>
    <xf numFmtId="44" fontId="16" fillId="23" borderId="51" xfId="2" applyFont="1" applyFill="1" applyBorder="1" applyAlignment="1" applyProtection="1">
      <alignment horizontal="center" vertical="center"/>
    </xf>
    <xf numFmtId="167" fontId="0" fillId="0" borderId="92" xfId="0" applyNumberFormat="1" applyFill="1" applyBorder="1" applyAlignment="1">
      <alignment horizontal="center" vertical="center"/>
    </xf>
    <xf numFmtId="167" fontId="0" fillId="0" borderId="63" xfId="0" applyNumberFormat="1" applyFill="1" applyBorder="1" applyAlignment="1">
      <alignment horizontal="center" vertical="center"/>
    </xf>
    <xf numFmtId="0" fontId="3" fillId="22" borderId="93" xfId="0" applyFont="1" applyFill="1" applyBorder="1" applyAlignment="1">
      <alignment horizontal="center" vertical="center"/>
    </xf>
    <xf numFmtId="20" fontId="4" fillId="23" borderId="94" xfId="0" applyNumberFormat="1" applyFont="1" applyFill="1" applyBorder="1" applyAlignment="1">
      <alignment horizontal="center" vertical="center"/>
    </xf>
    <xf numFmtId="167" fontId="0" fillId="0" borderId="94" xfId="0" applyNumberFormat="1" applyFill="1" applyBorder="1" applyAlignment="1">
      <alignment horizontal="center" vertical="center"/>
    </xf>
    <xf numFmtId="2" fontId="0" fillId="24" borderId="94" xfId="0" applyNumberFormat="1" applyFill="1" applyBorder="1" applyAlignment="1">
      <alignment horizontal="center" vertical="center"/>
    </xf>
    <xf numFmtId="2" fontId="4" fillId="23" borderId="94" xfId="0" applyNumberFormat="1" applyFont="1" applyFill="1" applyBorder="1" applyAlignment="1">
      <alignment horizontal="center"/>
    </xf>
    <xf numFmtId="2" fontId="4" fillId="23" borderId="94" xfId="0" applyNumberFormat="1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>
      <alignment horizontal="center"/>
      <protection locked="0"/>
    </xf>
    <xf numFmtId="2" fontId="4" fillId="23" borderId="94" xfId="0" applyNumberFormat="1" applyFont="1" applyFill="1" applyBorder="1" applyAlignment="1" applyProtection="1">
      <alignment horizontal="center"/>
    </xf>
    <xf numFmtId="44" fontId="0" fillId="24" borderId="94" xfId="2" applyFont="1" applyFill="1" applyBorder="1" applyAlignment="1">
      <alignment horizontal="center" vertical="center"/>
    </xf>
    <xf numFmtId="164" fontId="16" fillId="24" borderId="94" xfId="1" applyFill="1" applyBorder="1" applyAlignment="1">
      <alignment horizontal="center" vertical="center"/>
    </xf>
    <xf numFmtId="20" fontId="4" fillId="23" borderId="95" xfId="0" applyNumberFormat="1" applyFont="1" applyFill="1" applyBorder="1" applyAlignment="1">
      <alignment horizontal="center" vertical="center"/>
    </xf>
    <xf numFmtId="20" fontId="4" fillId="23" borderId="58" xfId="0" applyNumberFormat="1" applyFont="1" applyFill="1" applyBorder="1" applyAlignment="1">
      <alignment horizontal="center" vertical="center"/>
    </xf>
    <xf numFmtId="20" fontId="4" fillId="23" borderId="60" xfId="0" applyNumberFormat="1" applyFont="1" applyFill="1" applyBorder="1" applyAlignment="1">
      <alignment horizontal="center" vertical="center"/>
    </xf>
    <xf numFmtId="20" fontId="4" fillId="23" borderId="55" xfId="0" applyNumberFormat="1" applyFont="1" applyFill="1" applyBorder="1" applyAlignment="1">
      <alignment horizontal="center" vertical="center"/>
    </xf>
    <xf numFmtId="20" fontId="4" fillId="23" borderId="56" xfId="0" applyNumberFormat="1" applyFont="1" applyFill="1" applyBorder="1" applyAlignment="1">
      <alignment horizontal="center" vertical="center"/>
    </xf>
    <xf numFmtId="20" fontId="4" fillId="23" borderId="61" xfId="0" applyNumberFormat="1" applyFont="1" applyFill="1" applyBorder="1" applyAlignment="1">
      <alignment horizontal="center" vertical="center"/>
    </xf>
    <xf numFmtId="20" fontId="4" fillId="23" borderId="57" xfId="0" applyNumberFormat="1" applyFont="1" applyFill="1" applyBorder="1" applyAlignment="1">
      <alignment horizontal="center" vertical="center"/>
    </xf>
    <xf numFmtId="20" fontId="4" fillId="23" borderId="59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3" fillId="14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 shrinkToFit="1"/>
    </xf>
    <xf numFmtId="0" fontId="3" fillId="15" borderId="13" xfId="0" applyFont="1" applyFill="1" applyBorder="1" applyAlignment="1">
      <alignment horizontal="center" vertical="center" shrinkToFit="1"/>
    </xf>
    <xf numFmtId="0" fontId="3" fillId="15" borderId="15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 shrinkToFit="1"/>
    </xf>
    <xf numFmtId="0" fontId="3" fillId="16" borderId="13" xfId="0" applyFont="1" applyFill="1" applyBorder="1" applyAlignment="1">
      <alignment horizontal="center" vertical="center" shrinkToFit="1"/>
    </xf>
    <xf numFmtId="0" fontId="3" fillId="16" borderId="15" xfId="0" applyFont="1" applyFill="1" applyBorder="1" applyAlignment="1">
      <alignment horizontal="center" vertical="center" shrinkToFit="1"/>
    </xf>
    <xf numFmtId="0" fontId="3" fillId="17" borderId="0" xfId="0" applyFont="1" applyFill="1" applyBorder="1" applyAlignment="1">
      <alignment horizontal="center" vertical="center" shrinkToFit="1"/>
    </xf>
    <xf numFmtId="0" fontId="3" fillId="17" borderId="13" xfId="0" applyFont="1" applyFill="1" applyBorder="1" applyAlignment="1">
      <alignment horizontal="center" vertical="center" shrinkToFit="1"/>
    </xf>
    <xf numFmtId="0" fontId="3" fillId="17" borderId="15" xfId="0" applyFont="1" applyFill="1" applyBorder="1" applyAlignment="1">
      <alignment horizontal="center" vertical="center" shrinkToFit="1"/>
    </xf>
    <xf numFmtId="0" fontId="3" fillId="18" borderId="0" xfId="0" applyFont="1" applyFill="1" applyBorder="1" applyAlignment="1">
      <alignment horizontal="center" vertical="center" shrinkToFit="1"/>
    </xf>
    <xf numFmtId="0" fontId="3" fillId="18" borderId="13" xfId="0" applyFont="1" applyFill="1" applyBorder="1" applyAlignment="1">
      <alignment horizontal="center" vertical="center" shrinkToFit="1"/>
    </xf>
    <xf numFmtId="0" fontId="3" fillId="18" borderId="1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 shrinkToFit="1"/>
    </xf>
    <xf numFmtId="0" fontId="3" fillId="20" borderId="13" xfId="0" applyFont="1" applyFill="1" applyBorder="1" applyAlignment="1">
      <alignment horizontal="center" vertical="center" shrinkToFit="1"/>
    </xf>
    <xf numFmtId="0" fontId="3" fillId="20" borderId="15" xfId="0" applyFont="1" applyFill="1" applyBorder="1" applyAlignment="1">
      <alignment horizontal="center" vertical="center" shrinkToFit="1"/>
    </xf>
    <xf numFmtId="0" fontId="3" fillId="21" borderId="0" xfId="0" applyFont="1" applyFill="1" applyBorder="1" applyAlignment="1">
      <alignment horizontal="center" vertical="center" shrinkToFit="1"/>
    </xf>
    <xf numFmtId="0" fontId="3" fillId="21" borderId="13" xfId="0" applyFont="1" applyFill="1" applyBorder="1" applyAlignment="1">
      <alignment horizontal="center" vertical="center" shrinkToFit="1"/>
    </xf>
    <xf numFmtId="0" fontId="3" fillId="21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19" borderId="0" xfId="0" applyFont="1" applyFill="1" applyBorder="1" applyAlignment="1">
      <alignment horizontal="center" vertical="center" shrinkToFit="1"/>
    </xf>
    <xf numFmtId="0" fontId="3" fillId="19" borderId="13" xfId="0" applyFont="1" applyFill="1" applyBorder="1" applyAlignment="1">
      <alignment horizontal="center" vertical="center" shrinkToFit="1"/>
    </xf>
    <xf numFmtId="0" fontId="3" fillId="19" borderId="15" xfId="0" applyFont="1" applyFill="1" applyBorder="1" applyAlignment="1">
      <alignment horizontal="center" vertical="center" shrinkToFit="1"/>
    </xf>
    <xf numFmtId="0" fontId="3" fillId="25" borderId="0" xfId="0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horizontal="center" vertical="center" shrinkToFit="1"/>
    </xf>
    <xf numFmtId="0" fontId="3" fillId="25" borderId="15" xfId="0" applyFont="1" applyFill="1" applyBorder="1" applyAlignment="1">
      <alignment horizontal="center" vertical="center" shrinkToFit="1"/>
    </xf>
    <xf numFmtId="169" fontId="4" fillId="23" borderId="21" xfId="0" applyNumberFormat="1" applyFont="1" applyFill="1" applyBorder="1" applyAlignment="1">
      <alignment horizontal="center" vertical="center"/>
    </xf>
    <xf numFmtId="167" fontId="0" fillId="0" borderId="18" xfId="0" applyNumberFormat="1" applyFill="1" applyBorder="1" applyAlignment="1">
      <alignment horizontal="center" vertical="center"/>
    </xf>
    <xf numFmtId="2" fontId="4" fillId="23" borderId="18" xfId="0" applyNumberFormat="1" applyFont="1" applyFill="1" applyBorder="1" applyAlignment="1" applyProtection="1">
      <alignment horizontal="center"/>
    </xf>
    <xf numFmtId="44" fontId="4" fillId="23" borderId="96" xfId="2" applyFont="1" applyFill="1" applyBorder="1" applyAlignment="1" applyProtection="1">
      <alignment horizontal="center" vertical="center"/>
    </xf>
  </cellXfs>
  <cellStyles count="3">
    <cellStyle name="Euro" xfId="1"/>
    <cellStyle name="Standard" xfId="0" builtinId="0"/>
    <cellStyle name="Währung" xfId="2" builtinId="4"/>
  </cellStyles>
  <dxfs count="180"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b/>
        <i val="0"/>
        <color rgb="FFFF000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theme="0"/>
      </font>
    </dxf>
    <dxf>
      <font>
        <color rgb="FFFFFF99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theme="0"/>
      </font>
    </dxf>
    <dxf>
      <font>
        <color rgb="FFFFFF99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b val="0"/>
        <condense val="0"/>
        <extend val="0"/>
        <color indexed="43"/>
      </font>
    </dxf>
    <dxf>
      <font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lor rgb="FFFFFF99"/>
      </font>
    </dxf>
    <dxf>
      <font>
        <condense val="0"/>
        <extend val="0"/>
        <color indexed="41"/>
      </font>
    </dxf>
    <dxf>
      <font>
        <b val="0"/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  <color rgb="FFFF0000"/>
      </font>
    </dxf>
    <dxf>
      <font>
        <color rgb="FFFFFF99"/>
      </font>
    </dxf>
    <dxf>
      <font>
        <condense val="0"/>
        <extend val="0"/>
        <color indexed="41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b val="0"/>
        <condense val="0"/>
        <extend val="0"/>
        <color indexed="51"/>
      </font>
    </dxf>
    <dxf>
      <font>
        <color rgb="FFFFFF99"/>
      </font>
    </dxf>
    <dxf>
      <font>
        <b/>
        <i val="0"/>
        <color rgb="FFFF0000"/>
      </font>
    </dxf>
    <dxf>
      <font>
        <condense val="0"/>
        <extend val="0"/>
        <color indexed="41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  <dxf>
      <font>
        <b val="0"/>
        <condense val="0"/>
        <extend val="0"/>
        <color indexed="51"/>
      </font>
    </dxf>
    <dxf>
      <font>
        <color rgb="FFFFFF99"/>
      </font>
    </dxf>
    <dxf>
      <font>
        <color theme="0"/>
      </font>
    </dxf>
    <dxf>
      <font>
        <b/>
        <i val="0"/>
        <color rgb="FFFF000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51"/>
      </font>
    </dxf>
    <dxf>
      <font>
        <condense val="0"/>
        <extend val="0"/>
        <color indexed="41"/>
      </font>
    </dxf>
    <dxf>
      <font>
        <color rgb="FFFFFF99"/>
      </font>
    </dxf>
    <dxf>
      <font>
        <condense val="0"/>
        <extend val="0"/>
        <color indexed="43"/>
      </font>
    </dxf>
    <dxf>
      <font>
        <b val="0"/>
        <condense val="0"/>
        <extend val="0"/>
        <color indexed="43"/>
      </font>
    </dxf>
  </dxfs>
  <tableStyles count="0" defaultTableStyle="TableStyleMedium9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3:J77"/>
  <sheetViews>
    <sheetView showGridLines="0" zoomScale="85" zoomScaleNormal="85" workbookViewId="0">
      <selection activeCell="A25" sqref="A25"/>
    </sheetView>
  </sheetViews>
  <sheetFormatPr baseColWidth="10" defaultColWidth="0" defaultRowHeight="12.75" x14ac:dyDescent="0.2"/>
  <cols>
    <col min="1" max="1" width="11.5703125" customWidth="1"/>
    <col min="2" max="2" width="14.42578125" customWidth="1"/>
    <col min="3" max="3" width="13" customWidth="1"/>
    <col min="4" max="4" width="15.42578125" customWidth="1"/>
    <col min="5" max="5" width="10.85546875" customWidth="1"/>
    <col min="6" max="6" width="11.28515625" customWidth="1"/>
    <col min="7" max="7" width="14.140625" customWidth="1"/>
    <col min="8" max="8" width="7.5703125" bestFit="1" customWidth="1"/>
    <col min="9" max="10" width="11" customWidth="1"/>
  </cols>
  <sheetData>
    <row r="3" spans="1:10" ht="13.5" thickBot="1" x14ac:dyDescent="0.25"/>
    <row r="4" spans="1:10" x14ac:dyDescent="0.2">
      <c r="A4" s="311" t="s">
        <v>34</v>
      </c>
      <c r="B4" s="312" t="s">
        <v>27</v>
      </c>
      <c r="C4" s="313" t="s">
        <v>16</v>
      </c>
      <c r="D4" s="312" t="s">
        <v>17</v>
      </c>
      <c r="E4" s="313" t="s">
        <v>22</v>
      </c>
      <c r="F4" s="312" t="s">
        <v>18</v>
      </c>
      <c r="G4" s="313" t="s">
        <v>28</v>
      </c>
      <c r="H4" s="314" t="s">
        <v>32</v>
      </c>
      <c r="J4" s="317" t="s">
        <v>20</v>
      </c>
    </row>
    <row r="5" spans="1:10" ht="15.75" thickBot="1" x14ac:dyDescent="0.25">
      <c r="A5" s="307">
        <v>7</v>
      </c>
      <c r="B5" s="303">
        <v>3.125E-2</v>
      </c>
      <c r="C5" s="308">
        <v>0.35416666666666669</v>
      </c>
      <c r="D5" s="304">
        <v>8.5</v>
      </c>
      <c r="E5" s="309">
        <f>28*0.25</f>
        <v>7</v>
      </c>
      <c r="F5" s="305">
        <v>9.7100000000000009</v>
      </c>
      <c r="G5" s="310">
        <v>1.0416666666666666E-2</v>
      </c>
      <c r="H5" s="306">
        <v>0.09</v>
      </c>
      <c r="J5" s="315">
        <v>0.25</v>
      </c>
    </row>
    <row r="6" spans="1:10" ht="15" x14ac:dyDescent="0.2">
      <c r="J6" s="315">
        <v>0.26041666666666669</v>
      </c>
    </row>
    <row r="7" spans="1:10" ht="15" x14ac:dyDescent="0.2">
      <c r="J7" s="315">
        <v>0.27083333333333298</v>
      </c>
    </row>
    <row r="8" spans="1:10" ht="15" x14ac:dyDescent="0.2">
      <c r="J8" s="315">
        <v>0.28125</v>
      </c>
    </row>
    <row r="9" spans="1:10" ht="15" x14ac:dyDescent="0.2">
      <c r="J9" s="315">
        <v>0.29166666666666702</v>
      </c>
    </row>
    <row r="10" spans="1:10" ht="15" x14ac:dyDescent="0.2">
      <c r="J10" s="315">
        <v>0.30208333333333298</v>
      </c>
    </row>
    <row r="11" spans="1:10" ht="15" x14ac:dyDescent="0.2">
      <c r="E11" s="4"/>
      <c r="J11" s="315">
        <v>0.3125</v>
      </c>
    </row>
    <row r="12" spans="1:10" ht="15" x14ac:dyDescent="0.2">
      <c r="B12" s="23"/>
      <c r="C12" s="24"/>
      <c r="D12" s="23"/>
      <c r="J12" s="315">
        <v>0.32291666666666702</v>
      </c>
    </row>
    <row r="13" spans="1:10" ht="15" x14ac:dyDescent="0.2">
      <c r="C13" s="24"/>
      <c r="D13" s="84"/>
      <c r="J13" s="315">
        <v>0.33333333333333298</v>
      </c>
    </row>
    <row r="14" spans="1:10" ht="15" x14ac:dyDescent="0.2">
      <c r="D14" s="78"/>
      <c r="J14" s="315">
        <v>0.34375</v>
      </c>
    </row>
    <row r="15" spans="1:10" ht="15" x14ac:dyDescent="0.2">
      <c r="D15" s="85"/>
      <c r="J15" s="315">
        <v>0.35416666666666702</v>
      </c>
    </row>
    <row r="16" spans="1:10" ht="15" x14ac:dyDescent="0.2">
      <c r="D16" s="79"/>
      <c r="J16" s="315">
        <v>0.36458333333333398</v>
      </c>
    </row>
    <row r="17" spans="10:10" ht="15" x14ac:dyDescent="0.2">
      <c r="J17" s="315">
        <v>0.375</v>
      </c>
    </row>
    <row r="18" spans="10:10" ht="15" x14ac:dyDescent="0.2">
      <c r="J18" s="315">
        <v>0.38541666666666702</v>
      </c>
    </row>
    <row r="19" spans="10:10" ht="15" x14ac:dyDescent="0.2">
      <c r="J19" s="315">
        <v>0.39583333333333398</v>
      </c>
    </row>
    <row r="20" spans="10:10" ht="15" x14ac:dyDescent="0.2">
      <c r="J20" s="315">
        <v>0.40625</v>
      </c>
    </row>
    <row r="21" spans="10:10" ht="15" x14ac:dyDescent="0.2">
      <c r="J21" s="315">
        <v>0.41666666666666702</v>
      </c>
    </row>
    <row r="22" spans="10:10" ht="15" x14ac:dyDescent="0.2">
      <c r="J22" s="315">
        <v>0.42708333333333398</v>
      </c>
    </row>
    <row r="23" spans="10:10" ht="15" x14ac:dyDescent="0.2">
      <c r="J23" s="315">
        <v>0.4375</v>
      </c>
    </row>
    <row r="24" spans="10:10" ht="15" x14ac:dyDescent="0.2">
      <c r="J24" s="315">
        <v>0.44791666666666702</v>
      </c>
    </row>
    <row r="25" spans="10:10" ht="15" x14ac:dyDescent="0.2">
      <c r="J25" s="315">
        <v>0.45833333333333398</v>
      </c>
    </row>
    <row r="26" spans="10:10" ht="15" x14ac:dyDescent="0.2">
      <c r="J26" s="315">
        <v>0.46875</v>
      </c>
    </row>
    <row r="27" spans="10:10" ht="15" x14ac:dyDescent="0.2">
      <c r="J27" s="315">
        <v>0.47916666666666702</v>
      </c>
    </row>
    <row r="28" spans="10:10" ht="15" x14ac:dyDescent="0.2">
      <c r="J28" s="315">
        <v>0.48958333333333398</v>
      </c>
    </row>
    <row r="29" spans="10:10" ht="15" x14ac:dyDescent="0.2">
      <c r="J29" s="315">
        <v>0.5</v>
      </c>
    </row>
    <row r="30" spans="10:10" ht="15" x14ac:dyDescent="0.2">
      <c r="J30" s="315">
        <v>0.51041666666666696</v>
      </c>
    </row>
    <row r="31" spans="10:10" ht="15" x14ac:dyDescent="0.2">
      <c r="J31" s="315">
        <v>0.52083333333333404</v>
      </c>
    </row>
    <row r="32" spans="10:10" ht="15" x14ac:dyDescent="0.2">
      <c r="J32" s="315">
        <v>0.53125</v>
      </c>
    </row>
    <row r="33" spans="10:10" ht="15" x14ac:dyDescent="0.2">
      <c r="J33" s="315">
        <v>0.54166666666666696</v>
      </c>
    </row>
    <row r="34" spans="10:10" ht="15" x14ac:dyDescent="0.2">
      <c r="J34" s="315">
        <v>0.55208333333333404</v>
      </c>
    </row>
    <row r="35" spans="10:10" ht="15" x14ac:dyDescent="0.2">
      <c r="J35" s="315">
        <v>0.562500000000001</v>
      </c>
    </row>
    <row r="36" spans="10:10" ht="15" x14ac:dyDescent="0.2">
      <c r="J36" s="315">
        <v>0.57291666666666696</v>
      </c>
    </row>
    <row r="37" spans="10:10" ht="15" x14ac:dyDescent="0.2">
      <c r="J37" s="315">
        <v>0.58333333333333404</v>
      </c>
    </row>
    <row r="38" spans="10:10" ht="15" x14ac:dyDescent="0.2">
      <c r="J38" s="315">
        <v>0.593750000000001</v>
      </c>
    </row>
    <row r="39" spans="10:10" ht="15" x14ac:dyDescent="0.2">
      <c r="J39" s="315">
        <v>0.60416666666666696</v>
      </c>
    </row>
    <row r="40" spans="10:10" ht="15" x14ac:dyDescent="0.2">
      <c r="J40" s="315">
        <v>0.61458333333333404</v>
      </c>
    </row>
    <row r="41" spans="10:10" ht="15" x14ac:dyDescent="0.2">
      <c r="J41" s="315">
        <v>0.625000000000001</v>
      </c>
    </row>
    <row r="42" spans="10:10" ht="15" x14ac:dyDescent="0.2">
      <c r="J42" s="315">
        <v>0.63541666666666696</v>
      </c>
    </row>
    <row r="43" spans="10:10" ht="15" x14ac:dyDescent="0.2">
      <c r="J43" s="315">
        <v>0.64583333333333404</v>
      </c>
    </row>
    <row r="44" spans="10:10" ht="15" x14ac:dyDescent="0.2">
      <c r="J44" s="315">
        <v>0.656250000000001</v>
      </c>
    </row>
    <row r="45" spans="10:10" ht="15" x14ac:dyDescent="0.2">
      <c r="J45" s="315">
        <v>0.66666666666666696</v>
      </c>
    </row>
    <row r="46" spans="10:10" ht="15" x14ac:dyDescent="0.2">
      <c r="J46" s="315">
        <v>0.67708333333333404</v>
      </c>
    </row>
    <row r="47" spans="10:10" ht="15" x14ac:dyDescent="0.2">
      <c r="J47" s="315">
        <v>0.687500000000001</v>
      </c>
    </row>
    <row r="48" spans="10:10" ht="15" x14ac:dyDescent="0.2">
      <c r="J48" s="315">
        <v>0.69791666666666696</v>
      </c>
    </row>
    <row r="49" spans="10:10" ht="15" x14ac:dyDescent="0.2">
      <c r="J49" s="315">
        <v>0.70833333333333404</v>
      </c>
    </row>
    <row r="50" spans="10:10" ht="15" x14ac:dyDescent="0.2">
      <c r="J50" s="315">
        <v>0.718750000000001</v>
      </c>
    </row>
    <row r="51" spans="10:10" ht="15" x14ac:dyDescent="0.2">
      <c r="J51" s="315">
        <v>0.72916666666666796</v>
      </c>
    </row>
    <row r="52" spans="10:10" ht="15" x14ac:dyDescent="0.2">
      <c r="J52" s="315">
        <v>0.73958333333333404</v>
      </c>
    </row>
    <row r="53" spans="10:10" ht="15" x14ac:dyDescent="0.2">
      <c r="J53" s="315">
        <v>0.750000000000001</v>
      </c>
    </row>
    <row r="54" spans="10:10" ht="15" x14ac:dyDescent="0.2">
      <c r="J54" s="315">
        <v>0.76041666666666796</v>
      </c>
    </row>
    <row r="55" spans="10:10" ht="15" x14ac:dyDescent="0.2">
      <c r="J55" s="315">
        <v>0.77083333333333404</v>
      </c>
    </row>
    <row r="56" spans="10:10" ht="15" x14ac:dyDescent="0.2">
      <c r="J56" s="315">
        <v>0.781250000000001</v>
      </c>
    </row>
    <row r="57" spans="10:10" ht="15" x14ac:dyDescent="0.2">
      <c r="J57" s="315">
        <v>0.79166666666666796</v>
      </c>
    </row>
    <row r="58" spans="10:10" ht="15" x14ac:dyDescent="0.2">
      <c r="J58" s="315">
        <v>0.80208333333333404</v>
      </c>
    </row>
    <row r="59" spans="10:10" ht="15" x14ac:dyDescent="0.2">
      <c r="J59" s="315">
        <v>0.812500000000001</v>
      </c>
    </row>
    <row r="60" spans="10:10" ht="15" x14ac:dyDescent="0.2">
      <c r="J60" s="315">
        <v>0.82291666666666796</v>
      </c>
    </row>
    <row r="61" spans="10:10" ht="15" x14ac:dyDescent="0.2">
      <c r="J61" s="315">
        <v>0.83333333333333404</v>
      </c>
    </row>
    <row r="62" spans="10:10" ht="15" x14ac:dyDescent="0.2">
      <c r="J62" s="315">
        <v>0.843750000000001</v>
      </c>
    </row>
    <row r="63" spans="10:10" ht="15" x14ac:dyDescent="0.2">
      <c r="J63" s="315">
        <v>0.85416666666666796</v>
      </c>
    </row>
    <row r="64" spans="10:10" ht="15" x14ac:dyDescent="0.2">
      <c r="J64" s="315">
        <v>0.86458333333333404</v>
      </c>
    </row>
    <row r="65" spans="10:10" ht="15" x14ac:dyDescent="0.2">
      <c r="J65" s="315">
        <v>0.875000000000001</v>
      </c>
    </row>
    <row r="66" spans="10:10" ht="15" x14ac:dyDescent="0.2">
      <c r="J66" s="315">
        <v>0.88541666666666796</v>
      </c>
    </row>
    <row r="67" spans="10:10" ht="15" x14ac:dyDescent="0.2">
      <c r="J67" s="315">
        <v>0.89583333333333404</v>
      </c>
    </row>
    <row r="68" spans="10:10" ht="15" x14ac:dyDescent="0.2">
      <c r="J68" s="315">
        <v>0.906250000000001</v>
      </c>
    </row>
    <row r="69" spans="10:10" ht="15" x14ac:dyDescent="0.2">
      <c r="J69" s="315">
        <v>0.91666666666666796</v>
      </c>
    </row>
    <row r="70" spans="10:10" ht="15" x14ac:dyDescent="0.2">
      <c r="J70" s="315">
        <v>0.92708333333333504</v>
      </c>
    </row>
    <row r="71" spans="10:10" ht="15" x14ac:dyDescent="0.2">
      <c r="J71" s="315">
        <v>0.937500000000001</v>
      </c>
    </row>
    <row r="72" spans="10:10" ht="15" x14ac:dyDescent="0.2">
      <c r="J72" s="315">
        <v>0.94791666666666796</v>
      </c>
    </row>
    <row r="73" spans="10:10" ht="15" x14ac:dyDescent="0.2">
      <c r="J73" s="315">
        <v>0.95833333333333504</v>
      </c>
    </row>
    <row r="74" spans="10:10" ht="15" x14ac:dyDescent="0.2">
      <c r="J74" s="315">
        <v>0.968750000000001</v>
      </c>
    </row>
    <row r="75" spans="10:10" ht="15" x14ac:dyDescent="0.2">
      <c r="J75" s="315">
        <v>0.97916666666666796</v>
      </c>
    </row>
    <row r="76" spans="10:10" ht="15" x14ac:dyDescent="0.2">
      <c r="J76" s="315">
        <v>0.98958333333333504</v>
      </c>
    </row>
    <row r="77" spans="10:10" ht="15.75" thickBot="1" x14ac:dyDescent="0.25">
      <c r="J77" s="316">
        <v>1</v>
      </c>
    </row>
  </sheetData>
  <phoneticPr fontId="9" type="noConversion"/>
  <dataValidations count="1">
    <dataValidation type="list" allowBlank="1" showInputMessage="1" showErrorMessage="1" sqref="J4:J77">
      <formula1>Zeiten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499984740745262"/>
  </sheetPr>
  <dimension ref="A1:O47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8" customWidth="1"/>
    <col min="2" max="2" width="9.7109375" bestFit="1" customWidth="1"/>
    <col min="3" max="3" width="12.42578125" bestFit="1" customWidth="1"/>
    <col min="4" max="8" width="12.140625" customWidth="1"/>
    <col min="9" max="9" width="13.28515625" customWidth="1"/>
    <col min="10" max="10" width="12.140625" customWidth="1"/>
    <col min="11" max="11" width="9.28515625" bestFit="1" customWidth="1"/>
    <col min="12" max="12" width="12.140625" customWidth="1"/>
    <col min="13" max="13" width="10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customHeight="1" x14ac:dyDescent="0.2">
      <c r="A2" s="382" t="s">
        <v>45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2"/>
    </row>
    <row r="3" spans="1:15" ht="15" customHeight="1" x14ac:dyDescent="0.2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2"/>
    </row>
    <row r="4" spans="1:15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18" customHeight="1" thickBot="1" x14ac:dyDescent="0.5">
      <c r="A5" s="2"/>
      <c r="B5" s="2"/>
      <c r="C5" s="13"/>
      <c r="D5" s="383" t="s">
        <v>0</v>
      </c>
      <c r="E5" s="383"/>
      <c r="F5" s="384"/>
      <c r="G5" s="385" t="s">
        <v>1</v>
      </c>
      <c r="H5" s="383"/>
      <c r="I5" s="383"/>
      <c r="J5" s="2"/>
      <c r="K5" s="94"/>
      <c r="L5" s="2"/>
      <c r="M5" s="2"/>
      <c r="N5" s="2"/>
      <c r="O5" s="32"/>
    </row>
    <row r="6" spans="1:15" ht="15.75" thickBot="1" x14ac:dyDescent="0.25">
      <c r="A6" s="230" t="s">
        <v>2</v>
      </c>
      <c r="B6" s="361" t="s">
        <v>24</v>
      </c>
      <c r="C6" s="258" t="s">
        <v>3</v>
      </c>
      <c r="D6" s="110" t="s">
        <v>4</v>
      </c>
      <c r="E6" s="110" t="s">
        <v>5</v>
      </c>
      <c r="F6" s="230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30" t="s">
        <v>22</v>
      </c>
      <c r="N6" s="230" t="s">
        <v>23</v>
      </c>
      <c r="O6" s="45"/>
    </row>
    <row r="7" spans="1:15" ht="15" thickTop="1" x14ac:dyDescent="0.2">
      <c r="A7" s="362" t="str">
        <f>TEXT(C7,"TTT")</f>
        <v>Do</v>
      </c>
      <c r="B7" s="371" t="str">
        <f>TRUNC((C7-WEEKDAY(C7,2)-DATE(YEAR(C7+4-WEEKDAY(C7,2)),1,-10))/7)&amp;". KW"</f>
        <v>35. KW</v>
      </c>
      <c r="C7" s="274">
        <v>41152</v>
      </c>
      <c r="D7" s="363"/>
      <c r="E7" s="363"/>
      <c r="F7" s="364">
        <f>IF(E7&lt;D7,(E7+1-Grundlage!$B$5-D7)*24,(E7-D7-Grundlage!$B$5)*24)</f>
        <v>-0.75</v>
      </c>
      <c r="G7" s="363"/>
      <c r="H7" s="363"/>
      <c r="I7" s="365">
        <f>IF(H7&lt;G7,(H7+1-Grundlage!$B$5-G7)*24,(H7-G7-Grundlage!$B$5)*24)</f>
        <v>-0.75</v>
      </c>
      <c r="J7" s="366" t="str">
        <f>IF(G7="","",I7-F7)</f>
        <v/>
      </c>
      <c r="K7" s="367"/>
      <c r="L7" s="368" t="str">
        <f>IF(K7="F",Grundlage!D5,"")</f>
        <v/>
      </c>
      <c r="M7" s="369" t="str">
        <f>IF(I7&lt;0,"",Grundlage!$E$5)</f>
        <v/>
      </c>
      <c r="N7" s="370">
        <f>SUMIF(I7:I9,"&gt;0")*Grundlage!$F$5</f>
        <v>0</v>
      </c>
      <c r="O7" s="54"/>
    </row>
    <row r="8" spans="1:15" ht="14.25" x14ac:dyDescent="0.2">
      <c r="A8" s="131" t="str">
        <f t="shared" ref="A8:A34" si="0">TEXT(C8,"TTT")</f>
        <v>Fr</v>
      </c>
      <c r="B8" s="372" t="str">
        <f t="shared" ref="B8:B34" si="1">TRUNC((C8-WEEKDAY(C8,2)-DATE(YEAR(C8+4-WEEKDAY(C8,2)),1,-10))/7)&amp;". KW"</f>
        <v>35. KW</v>
      </c>
      <c r="C8" s="196">
        <f>C7+1</f>
        <v>41153</v>
      </c>
      <c r="D8" s="111"/>
      <c r="E8" s="111"/>
      <c r="F8" s="142">
        <f>IF(E8&lt;D8,(E8+1-Grundlage!$B$5-D8)*24,(E8-D8-Grundlage!$B$5)*24)</f>
        <v>-0.75</v>
      </c>
      <c r="G8" s="111"/>
      <c r="H8" s="111"/>
      <c r="I8" s="149">
        <f>IF(H8&lt;G8,(H8+1-Grundlage!$B$5-G8)*24,(H8-G8-Grundlage!$B$5)*24)</f>
        <v>-0.75</v>
      </c>
      <c r="J8" s="142" t="str">
        <f t="shared" ref="J8:J34" si="2">IF(G8="","",I8-F8)</f>
        <v/>
      </c>
      <c r="K8" s="123"/>
      <c r="L8" s="164" t="str">
        <f>IF(K8="F",Grundlage!D6,"")</f>
        <v/>
      </c>
      <c r="M8" s="170" t="str">
        <f>IF(I8&lt;0,"",Grundlage!$E$5)</f>
        <v/>
      </c>
      <c r="N8" s="166">
        <f>SUMIF(I8:I10,"&gt;0")*Grundlage!$F$5</f>
        <v>0</v>
      </c>
      <c r="O8" s="54"/>
    </row>
    <row r="9" spans="1:15" ht="14.25" x14ac:dyDescent="0.2">
      <c r="A9" s="131" t="str">
        <f t="shared" si="0"/>
        <v>Sa</v>
      </c>
      <c r="B9" s="372" t="str">
        <f t="shared" si="1"/>
        <v>35. KW</v>
      </c>
      <c r="C9" s="196">
        <f t="shared" ref="C9:C36" si="3">C8+1</f>
        <v>41154</v>
      </c>
      <c r="D9" s="115"/>
      <c r="E9" s="115"/>
      <c r="F9" s="139">
        <f>IF(E9&lt;D9,(E9+1-Grundlage!$B$5-D9)*24,(E9-D9-Grundlage!$B$5)*24)</f>
        <v>-0.75</v>
      </c>
      <c r="G9" s="115"/>
      <c r="H9" s="115"/>
      <c r="I9" s="146">
        <f>IF(H9&lt;G9,(H9+1-Grundlage!$B$5-G9)*24,(H9-G9-Grundlage!$B$5)*24)</f>
        <v>-0.75</v>
      </c>
      <c r="J9" s="139" t="str">
        <f t="shared" si="2"/>
        <v/>
      </c>
      <c r="K9" s="122"/>
      <c r="L9" s="154" t="str">
        <f>IF(K9="F",Grundlage!D7,"")</f>
        <v/>
      </c>
      <c r="M9" s="157" t="str">
        <f>IF(I9&lt;0,"",Grundlage!$E$5)</f>
        <v/>
      </c>
      <c r="N9" s="156">
        <f>SUMIF(I9:I11,"&gt;0")*Grundlage!$F$5</f>
        <v>0</v>
      </c>
      <c r="O9" s="54"/>
    </row>
    <row r="10" spans="1:15" ht="14.25" x14ac:dyDescent="0.2">
      <c r="A10" s="133" t="str">
        <f t="shared" si="0"/>
        <v>So</v>
      </c>
      <c r="B10" s="373" t="str">
        <f t="shared" si="1"/>
        <v>35. KW</v>
      </c>
      <c r="C10" s="196">
        <f t="shared" si="3"/>
        <v>41155</v>
      </c>
      <c r="D10" s="118"/>
      <c r="E10" s="118"/>
      <c r="F10" s="140">
        <f>IF(E10&lt;D10,(E10+1-Grundlage!$B$5-D10)*24,(E10-D10-Grundlage!$B$5)*24)</f>
        <v>-0.75</v>
      </c>
      <c r="G10" s="118"/>
      <c r="H10" s="118"/>
      <c r="I10" s="147">
        <f>IF(H10&lt;G10,(H10+1-Grundlage!$B$5-G10)*24,(H10-G10-Grundlage!$B$5)*24)</f>
        <v>-0.75</v>
      </c>
      <c r="J10" s="140" t="str">
        <f t="shared" si="2"/>
        <v/>
      </c>
      <c r="K10" s="126"/>
      <c r="L10" s="158" t="str">
        <f>IF(K10="F",Grundlage!D8,"")</f>
        <v/>
      </c>
      <c r="M10" s="159" t="str">
        <f>IF(I10&lt;0,"",Grundlage!$E$5)</f>
        <v/>
      </c>
      <c r="N10" s="160">
        <f>SUMIF(I10:I12,"&gt;0")*Grundlage!$F$5</f>
        <v>0</v>
      </c>
      <c r="O10" s="54"/>
    </row>
    <row r="11" spans="1:15" ht="14.25" x14ac:dyDescent="0.2">
      <c r="A11" s="137" t="str">
        <f t="shared" si="0"/>
        <v>Mo</v>
      </c>
      <c r="B11" s="374" t="str">
        <f t="shared" si="1"/>
        <v>36. KW</v>
      </c>
      <c r="C11" s="196">
        <f t="shared" si="3"/>
        <v>41156</v>
      </c>
      <c r="D11" s="115"/>
      <c r="E11" s="115"/>
      <c r="F11" s="139">
        <f>IF(E11&lt;D11,(E11+1-Grundlage!$B$5-D11)*24,(E11-D11-Grundlage!$B$5)*24)</f>
        <v>-0.75</v>
      </c>
      <c r="G11" s="115"/>
      <c r="H11" s="115"/>
      <c r="I11" s="146">
        <f>IF(H11&lt;G11,(H11+1-Grundlage!$B$5-G11)*24,(H11-G11-Grundlage!$B$5)*24)</f>
        <v>-0.75</v>
      </c>
      <c r="J11" s="139" t="str">
        <f t="shared" si="2"/>
        <v/>
      </c>
      <c r="K11" s="122"/>
      <c r="L11" s="154" t="str">
        <f>IF(K11="F",Grundlage!D9,"")</f>
        <v/>
      </c>
      <c r="M11" s="155" t="str">
        <f>IF(I11&lt;0,"",Grundlage!$E$5)</f>
        <v/>
      </c>
      <c r="N11" s="156">
        <f>SUMIF(I11:I13,"&gt;0")*Grundlage!$F$5</f>
        <v>0</v>
      </c>
      <c r="O11" s="54"/>
    </row>
    <row r="12" spans="1:15" ht="14.25" x14ac:dyDescent="0.2">
      <c r="A12" s="195" t="str">
        <f t="shared" si="0"/>
        <v>Di</v>
      </c>
      <c r="B12" s="375" t="str">
        <f t="shared" si="1"/>
        <v>36. KW</v>
      </c>
      <c r="C12" s="196">
        <f t="shared" si="3"/>
        <v>41157</v>
      </c>
      <c r="D12" s="113"/>
      <c r="E12" s="113"/>
      <c r="F12" s="199">
        <f>IF(E12&lt;D12,(E12+1-Grundlage!$B$5-D12)*24,(E12-D12-Grundlage!$B$5)*24)</f>
        <v>-0.75</v>
      </c>
      <c r="G12" s="113"/>
      <c r="H12" s="113"/>
      <c r="I12" s="203">
        <f>IF(H12&lt;G12,(H12+1-Grundlage!$B$5-G12)*24,(H12-G12-Grundlage!$B$5)*24)</f>
        <v>-0.75</v>
      </c>
      <c r="J12" s="199" t="str">
        <f t="shared" si="2"/>
        <v/>
      </c>
      <c r="K12" s="120"/>
      <c r="L12" s="214" t="str">
        <f>IF(K12="F",Grundlage!D10,"")</f>
        <v/>
      </c>
      <c r="M12" s="228" t="str">
        <f>IF(I12&lt;0,"",Grundlage!$E$5)</f>
        <v/>
      </c>
      <c r="N12" s="160">
        <f>SUMIF(I12:I14,"&gt;0")*Grundlage!$F$5</f>
        <v>0</v>
      </c>
      <c r="O12" s="56"/>
    </row>
    <row r="13" spans="1:15" ht="14.25" x14ac:dyDescent="0.2">
      <c r="A13" s="193" t="str">
        <f t="shared" si="0"/>
        <v>Mi</v>
      </c>
      <c r="B13" s="376" t="str">
        <f t="shared" si="1"/>
        <v>36. KW</v>
      </c>
      <c r="C13" s="196">
        <f t="shared" si="3"/>
        <v>41158</v>
      </c>
      <c r="D13" s="116"/>
      <c r="E13" s="116"/>
      <c r="F13" s="200">
        <f>IF(E13&lt;D13,(E13+1-Grundlage!$B$5-D13)*24,(E13-D13-Grundlage!$B$5)*24)</f>
        <v>-0.75</v>
      </c>
      <c r="G13" s="116"/>
      <c r="H13" s="116"/>
      <c r="I13" s="204">
        <f>IF(H13&lt;G13,(H13+1-Grundlage!$B$5-G13)*24,(H13-G13-Grundlage!$B$5)*24)</f>
        <v>-0.75</v>
      </c>
      <c r="J13" s="200" t="str">
        <f t="shared" si="2"/>
        <v/>
      </c>
      <c r="K13" s="124"/>
      <c r="L13" s="215" t="str">
        <f>IF(K13="F",Grundlage!D11,"")</f>
        <v/>
      </c>
      <c r="M13" s="227" t="str">
        <f>IF(I13&lt;0,"",Grundlage!$E$5)</f>
        <v/>
      </c>
      <c r="N13" s="236">
        <f>SUMIF(I13:I15,"&gt;0")*Grundlage!$F$5</f>
        <v>0</v>
      </c>
      <c r="O13" s="54"/>
    </row>
    <row r="14" spans="1:15" ht="14.25" x14ac:dyDescent="0.2">
      <c r="A14" s="193" t="str">
        <f t="shared" si="0"/>
        <v>Do</v>
      </c>
      <c r="B14" s="376" t="str">
        <f t="shared" si="1"/>
        <v>36. KW</v>
      </c>
      <c r="C14" s="196">
        <f t="shared" si="3"/>
        <v>41159</v>
      </c>
      <c r="D14" s="116"/>
      <c r="E14" s="116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27" t="str">
        <f>IF(I14&lt;0,"",Grundlage!$E$5)</f>
        <v/>
      </c>
      <c r="N14" s="236">
        <f>SUMIF(I14:I16,"&gt;0")*Grundlage!$F$5</f>
        <v>0</v>
      </c>
      <c r="O14" s="54"/>
    </row>
    <row r="15" spans="1:15" ht="14.25" x14ac:dyDescent="0.2">
      <c r="A15" s="131" t="str">
        <f t="shared" si="0"/>
        <v>Fr</v>
      </c>
      <c r="B15" s="372" t="str">
        <f t="shared" si="1"/>
        <v>36. KW</v>
      </c>
      <c r="C15" s="196">
        <f t="shared" si="3"/>
        <v>41160</v>
      </c>
      <c r="D15" s="111"/>
      <c r="E15" s="111"/>
      <c r="F15" s="142">
        <f>IF(E15&lt;D15,(E15+1-Grundlage!$B$5-D15)*24,(E15-D15-Grundlage!$B$5)*24)</f>
        <v>-0.75</v>
      </c>
      <c r="G15" s="111"/>
      <c r="H15" s="111"/>
      <c r="I15" s="149">
        <f>IF(H15&lt;G15,(H15+1-Grundlage!$B$5-G15)*24,(H15-G15-Grundlage!$B$5)*24)</f>
        <v>-0.75</v>
      </c>
      <c r="J15" s="142" t="str">
        <f t="shared" si="2"/>
        <v/>
      </c>
      <c r="K15" s="123"/>
      <c r="L15" s="164" t="str">
        <f>IF(K15="F",Grundlage!D13,"")</f>
        <v/>
      </c>
      <c r="M15" s="170" t="str">
        <f>IF(I15&lt;0,"",Grundlage!$E$5)</f>
        <v/>
      </c>
      <c r="N15" s="166">
        <f>SUMIF(I15:I17,"&gt;0")*Grundlage!$F$5</f>
        <v>0</v>
      </c>
      <c r="O15" s="54"/>
    </row>
    <row r="16" spans="1:15" ht="14.25" x14ac:dyDescent="0.2">
      <c r="A16" s="131" t="str">
        <f t="shared" si="0"/>
        <v>Sa</v>
      </c>
      <c r="B16" s="372" t="str">
        <f t="shared" si="1"/>
        <v>36. KW</v>
      </c>
      <c r="C16" s="196">
        <f t="shared" si="3"/>
        <v>41161</v>
      </c>
      <c r="D16" s="115"/>
      <c r="E16" s="115"/>
      <c r="F16" s="139">
        <f>IF(E16&lt;D16,(E16+1-Grundlage!$B$5-D16)*24,(E16-D16-Grundlage!$B$5)*24)</f>
        <v>-0.75</v>
      </c>
      <c r="G16" s="115"/>
      <c r="H16" s="115"/>
      <c r="I16" s="146">
        <f>IF(H16&lt;G16,(H16+1-Grundlage!$B$5-G16)*24,(H16-G16-Grundlage!$B$5)*24)</f>
        <v>-0.75</v>
      </c>
      <c r="J16" s="139" t="str">
        <f t="shared" si="2"/>
        <v/>
      </c>
      <c r="K16" s="122"/>
      <c r="L16" s="154" t="str">
        <f>IF(K16="F",Grundlage!D14,"")</f>
        <v/>
      </c>
      <c r="M16" s="157" t="str">
        <f>IF(I16&lt;0,"",Grundlage!$E$5)</f>
        <v/>
      </c>
      <c r="N16" s="156">
        <f>SUMIF(I16:I18,"&gt;0")*Grundlage!$F$5</f>
        <v>0</v>
      </c>
      <c r="O16" s="54"/>
    </row>
    <row r="17" spans="1:15" ht="14.25" x14ac:dyDescent="0.2">
      <c r="A17" s="133" t="str">
        <f t="shared" si="0"/>
        <v>So</v>
      </c>
      <c r="B17" s="373" t="str">
        <f t="shared" si="1"/>
        <v>36. KW</v>
      </c>
      <c r="C17" s="196">
        <f t="shared" si="3"/>
        <v>41162</v>
      </c>
      <c r="D17" s="118"/>
      <c r="E17" s="118"/>
      <c r="F17" s="140">
        <f>IF(E17&lt;D17,(E17+1-Grundlage!$B$5-D17)*24,(E17-D17-Grundlage!$B$5)*24)</f>
        <v>-0.75</v>
      </c>
      <c r="G17" s="118"/>
      <c r="H17" s="118"/>
      <c r="I17" s="147">
        <f>IF(H17&lt;G17,(H17+1-Grundlage!$B$5-G17)*24,(H17-G17-Grundlage!$B$5)*24)</f>
        <v>-0.75</v>
      </c>
      <c r="J17" s="140" t="str">
        <f t="shared" si="2"/>
        <v/>
      </c>
      <c r="K17" s="126"/>
      <c r="L17" s="158" t="str">
        <f>IF(K17="F",Grundlage!D15,"")</f>
        <v/>
      </c>
      <c r="M17" s="159" t="str">
        <f>IF(I17&lt;0,"",Grundlage!$E$5)</f>
        <v/>
      </c>
      <c r="N17" s="169">
        <f>SUMIF(I17:I19,"&gt;0")*Grundlage!$F$5</f>
        <v>0</v>
      </c>
      <c r="O17" s="54"/>
    </row>
    <row r="18" spans="1:15" ht="14.25" x14ac:dyDescent="0.2">
      <c r="A18" s="195" t="str">
        <f t="shared" si="0"/>
        <v>Mo</v>
      </c>
      <c r="B18" s="375" t="str">
        <f t="shared" si="1"/>
        <v>37. KW</v>
      </c>
      <c r="C18" s="196">
        <f t="shared" si="3"/>
        <v>41163</v>
      </c>
      <c r="D18" s="113"/>
      <c r="E18" s="113"/>
      <c r="F18" s="199">
        <f>IF(E18&lt;D18,(E18+1-Grundlage!$B$5-D18)*24,(E18-D18-Grundlage!$B$5)*24)</f>
        <v>-0.75</v>
      </c>
      <c r="G18" s="113"/>
      <c r="H18" s="113"/>
      <c r="I18" s="203">
        <f>IF(H18&lt;G18,(H18+1-Grundlage!$B$5-G18)*24,(H18-G18-Grundlage!$B$5)*24)</f>
        <v>-0.75</v>
      </c>
      <c r="J18" s="199" t="str">
        <f t="shared" si="2"/>
        <v/>
      </c>
      <c r="K18" s="120"/>
      <c r="L18" s="214" t="str">
        <f>IF(K18="F",Grundlage!D16,"")</f>
        <v/>
      </c>
      <c r="M18" s="226" t="str">
        <f>IF(I18&lt;0,"",Grundlage!$E$5)</f>
        <v/>
      </c>
      <c r="N18" s="160">
        <f>SUMIF(I18:I20,"&gt;0")*Grundlage!$F$5</f>
        <v>0</v>
      </c>
      <c r="O18" s="54"/>
    </row>
    <row r="19" spans="1:15" ht="14.25" x14ac:dyDescent="0.2">
      <c r="A19" s="193" t="str">
        <f t="shared" si="0"/>
        <v>Di</v>
      </c>
      <c r="B19" s="376" t="str">
        <f t="shared" si="1"/>
        <v>37. KW</v>
      </c>
      <c r="C19" s="196">
        <f t="shared" si="3"/>
        <v>41164</v>
      </c>
      <c r="D19" s="116"/>
      <c r="E19" s="116"/>
      <c r="F19" s="200">
        <f>IF(E19&lt;D19,(E19+1-Grundlage!$B$5-D19)*24,(E19-D19-Grundlage!$B$5)*24)</f>
        <v>-0.75</v>
      </c>
      <c r="G19" s="116"/>
      <c r="H19" s="116"/>
      <c r="I19" s="204">
        <f>IF(H19&lt;G19,(H19+1-Grundlage!$B$5-G19)*24,(H19-G19-Grundlage!$B$5)*24)</f>
        <v>-0.75</v>
      </c>
      <c r="J19" s="200" t="str">
        <f t="shared" si="2"/>
        <v/>
      </c>
      <c r="K19" s="124"/>
      <c r="L19" s="215" t="str">
        <f>IF(K19="F",Grundlage!D17,"")</f>
        <v/>
      </c>
      <c r="M19" s="229" t="str">
        <f>IF(I19&lt;0,"",Grundlage!$E$5)</f>
        <v/>
      </c>
      <c r="N19" s="236">
        <f>SUMIF(I19:I21,"&gt;0")*Grundlage!$F$5</f>
        <v>0</v>
      </c>
      <c r="O19" s="54"/>
    </row>
    <row r="20" spans="1:15" ht="14.25" x14ac:dyDescent="0.2">
      <c r="A20" s="131" t="str">
        <f t="shared" si="0"/>
        <v>Mi</v>
      </c>
      <c r="B20" s="372" t="str">
        <f t="shared" si="1"/>
        <v>37. KW</v>
      </c>
      <c r="C20" s="196">
        <f t="shared" si="3"/>
        <v>41165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54"/>
    </row>
    <row r="21" spans="1:15" ht="14.25" x14ac:dyDescent="0.2">
      <c r="A21" s="133" t="str">
        <f t="shared" si="0"/>
        <v>Do</v>
      </c>
      <c r="B21" s="373" t="str">
        <f t="shared" si="1"/>
        <v>37. KW</v>
      </c>
      <c r="C21" s="196">
        <f t="shared" si="3"/>
        <v>41166</v>
      </c>
      <c r="D21" s="113"/>
      <c r="E21" s="113"/>
      <c r="F21" s="199">
        <f>IF(E21&lt;D21,(E21+1-Grundlage!$B$5-D21)*24,(E21-D21-Grundlage!$B$5)*24)</f>
        <v>-0.75</v>
      </c>
      <c r="G21" s="113"/>
      <c r="H21" s="113"/>
      <c r="I21" s="203">
        <f>IF(H21&lt;G21,(H21+1-Grundlage!$B$5-G21)*24,(H21-G21-Grundlage!$B$5)*24)</f>
        <v>-0.75</v>
      </c>
      <c r="J21" s="199" t="str">
        <f t="shared" si="2"/>
        <v/>
      </c>
      <c r="K21" s="120"/>
      <c r="L21" s="214" t="str">
        <f>IF(K21="F",Grundlage!D19,"")</f>
        <v/>
      </c>
      <c r="M21" s="226" t="str">
        <f>IF(I21&lt;0,"",Grundlage!$E$5)</f>
        <v/>
      </c>
      <c r="N21" s="160">
        <f>SUMIF(I21:I23,"&gt;0")*Grundlage!$F$5</f>
        <v>0</v>
      </c>
      <c r="O21" s="54"/>
    </row>
    <row r="22" spans="1:15" ht="14.25" x14ac:dyDescent="0.2">
      <c r="A22" s="193" t="str">
        <f t="shared" si="0"/>
        <v>Fr</v>
      </c>
      <c r="B22" s="376" t="str">
        <f t="shared" si="1"/>
        <v>37. KW</v>
      </c>
      <c r="C22" s="196">
        <f t="shared" si="3"/>
        <v>41167</v>
      </c>
      <c r="D22" s="116"/>
      <c r="E22" s="116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O22" s="54"/>
    </row>
    <row r="23" spans="1:15" ht="14.25" x14ac:dyDescent="0.2">
      <c r="A23" s="131" t="str">
        <f t="shared" si="0"/>
        <v>Sa</v>
      </c>
      <c r="B23" s="372" t="str">
        <f t="shared" si="1"/>
        <v>37. KW</v>
      </c>
      <c r="C23" s="196">
        <f t="shared" si="3"/>
        <v>41168</v>
      </c>
      <c r="D23" s="111"/>
      <c r="E23" s="111"/>
      <c r="F23" s="142">
        <f>IF(E23&lt;D23,(E23+1-Grundlage!$B$5-D23)*24,(E23-D23-Grundlage!$B$5)*24)</f>
        <v>-0.75</v>
      </c>
      <c r="G23" s="111"/>
      <c r="H23" s="111"/>
      <c r="I23" s="149">
        <f>IF(H23&lt;G23,(H23+1-Grundlage!$B$5-G23)*24,(H23-G23-Grundlage!$B$5)*24)</f>
        <v>-0.75</v>
      </c>
      <c r="J23" s="142" t="str">
        <f t="shared" si="2"/>
        <v/>
      </c>
      <c r="K23" s="123"/>
      <c r="L23" s="164" t="str">
        <f>IF(K23="F",Grundlage!D21,"")</f>
        <v/>
      </c>
      <c r="M23" s="165" t="str">
        <f>IF(I23&lt;0,"",Grundlage!$E$5)</f>
        <v/>
      </c>
      <c r="N23" s="166">
        <f>SUMIF(I23:I25,"&gt;0")*Grundlage!$F$5</f>
        <v>0</v>
      </c>
      <c r="O23" s="54"/>
    </row>
    <row r="24" spans="1:15" ht="14.25" x14ac:dyDescent="0.2">
      <c r="A24" s="133" t="str">
        <f t="shared" si="0"/>
        <v>So</v>
      </c>
      <c r="B24" s="373" t="str">
        <f t="shared" si="1"/>
        <v>37. KW</v>
      </c>
      <c r="C24" s="196">
        <f t="shared" si="3"/>
        <v>41169</v>
      </c>
      <c r="D24" s="118"/>
      <c r="E24" s="118"/>
      <c r="F24" s="140">
        <f>IF(E24&lt;D24,(E24+1-Grundlage!$B$5-D24)*24,(E24-D24-Grundlage!$B$5)*24)</f>
        <v>-0.75</v>
      </c>
      <c r="G24" s="118"/>
      <c r="H24" s="118"/>
      <c r="I24" s="147">
        <f>IF(H24&lt;G24,(H24+1-Grundlage!$B$5-G24)*24,(H24-G24-Grundlage!$B$5)*24)</f>
        <v>-0.75</v>
      </c>
      <c r="J24" s="140" t="str">
        <f t="shared" si="2"/>
        <v/>
      </c>
      <c r="K24" s="126"/>
      <c r="L24" s="158" t="str">
        <f>IF(K24="F",Grundlage!D22,"")</f>
        <v/>
      </c>
      <c r="M24" s="159" t="str">
        <f>IF(I24&lt;0,"",Grundlage!$E$5)</f>
        <v/>
      </c>
      <c r="N24" s="169">
        <f>SUMIF(I24:I26,"&gt;0")*Grundlage!$F$5</f>
        <v>0</v>
      </c>
      <c r="O24" s="54"/>
    </row>
    <row r="25" spans="1:15" ht="14.25" x14ac:dyDescent="0.2">
      <c r="A25" s="195" t="str">
        <f t="shared" si="0"/>
        <v>Mo</v>
      </c>
      <c r="B25" s="375" t="str">
        <f t="shared" si="1"/>
        <v>38. KW</v>
      </c>
      <c r="C25" s="196">
        <f t="shared" si="3"/>
        <v>41170</v>
      </c>
      <c r="D25" s="113"/>
      <c r="E25" s="113"/>
      <c r="F25" s="199">
        <f>IF(E25&lt;D25,(E25+1-Grundlage!$B$5-D25)*24,(E25-D25-Grundlage!$B$5)*24)</f>
        <v>-0.75</v>
      </c>
      <c r="G25" s="113"/>
      <c r="H25" s="113"/>
      <c r="I25" s="203">
        <f>IF(H25&lt;G25,(H25+1-Grundlage!$B$5-G25)*24,(H25-G25-Grundlage!$B$5)*24)</f>
        <v>-0.75</v>
      </c>
      <c r="J25" s="199" t="str">
        <f t="shared" si="2"/>
        <v/>
      </c>
      <c r="K25" s="120"/>
      <c r="L25" s="214" t="str">
        <f>IF(K25="F",Grundlage!D23,"")</f>
        <v/>
      </c>
      <c r="M25" s="226" t="str">
        <f>IF(I25&lt;0,"",Grundlage!$E$5)</f>
        <v/>
      </c>
      <c r="N25" s="160">
        <f>SUMIF(I25:I27,"&gt;0")*Grundlage!$F$5</f>
        <v>0</v>
      </c>
      <c r="O25" s="54"/>
    </row>
    <row r="26" spans="1:15" ht="14.25" x14ac:dyDescent="0.2">
      <c r="A26" s="193" t="str">
        <f t="shared" si="0"/>
        <v>Di</v>
      </c>
      <c r="B26" s="376" t="str">
        <f t="shared" si="1"/>
        <v>38. KW</v>
      </c>
      <c r="C26" s="196">
        <f t="shared" si="3"/>
        <v>41171</v>
      </c>
      <c r="D26" s="116"/>
      <c r="E26" s="116"/>
      <c r="F26" s="200">
        <f>IF(E26&lt;D26,(E26+1-Grundlage!$B$5-D26)*24,(E26-D26-Grundlage!$B$5)*24)</f>
        <v>-0.75</v>
      </c>
      <c r="G26" s="116"/>
      <c r="H26" s="116"/>
      <c r="I26" s="204">
        <f>IF(H26&lt;G26,(H26+1-Grundlage!$B$5-G26)*24,(H26-G26-Grundlage!$B$5)*24)</f>
        <v>-0.75</v>
      </c>
      <c r="J26" s="200" t="str">
        <f t="shared" si="2"/>
        <v/>
      </c>
      <c r="K26" s="124"/>
      <c r="L26" s="215" t="str">
        <f>IF(K26="F",Grundlage!D24,"")</f>
        <v/>
      </c>
      <c r="M26" s="229" t="str">
        <f>IF(I26&lt;0,"",Grundlage!$E$5)</f>
        <v/>
      </c>
      <c r="N26" s="236">
        <f>SUMIF(I26:I28,"&gt;0")*Grundlage!$F$5</f>
        <v>0</v>
      </c>
      <c r="O26" s="54"/>
    </row>
    <row r="27" spans="1:15" ht="14.25" x14ac:dyDescent="0.2">
      <c r="A27" s="131" t="str">
        <f t="shared" si="0"/>
        <v>Mi</v>
      </c>
      <c r="B27" s="372" t="str">
        <f t="shared" si="1"/>
        <v>38. KW</v>
      </c>
      <c r="C27" s="196">
        <f t="shared" si="3"/>
        <v>41172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54"/>
    </row>
    <row r="28" spans="1:15" ht="14.25" x14ac:dyDescent="0.2">
      <c r="A28" s="134" t="str">
        <f t="shared" si="0"/>
        <v>Do</v>
      </c>
      <c r="B28" s="373" t="str">
        <f t="shared" si="1"/>
        <v>38. KW</v>
      </c>
      <c r="C28" s="196">
        <f t="shared" si="3"/>
        <v>41173</v>
      </c>
      <c r="D28" s="113"/>
      <c r="E28" s="113"/>
      <c r="F28" s="199">
        <f>IF(E28&lt;D28,(E28+1-Grundlage!$B$5-D28)*24,(E28-D28-Grundlage!$B$5)*24)</f>
        <v>-0.75</v>
      </c>
      <c r="G28" s="113"/>
      <c r="H28" s="113"/>
      <c r="I28" s="203">
        <f>IF(H28&lt;G28,(H28+1-Grundlage!$B$5-G28)*24,(H28-G28-Grundlage!$B$5)*24)</f>
        <v>-0.75</v>
      </c>
      <c r="J28" s="199" t="str">
        <f t="shared" si="2"/>
        <v/>
      </c>
      <c r="K28" s="120"/>
      <c r="L28" s="214" t="str">
        <f>IF(K28="F",Grundlage!D26,"")</f>
        <v/>
      </c>
      <c r="M28" s="226" t="str">
        <f>IF(I28&lt;0,"",Grundlage!$E$5)</f>
        <v/>
      </c>
      <c r="N28" s="160">
        <f>SUMIF(I28:I30,"&gt;0")*Grundlage!$F$5</f>
        <v>0</v>
      </c>
      <c r="O28" s="54"/>
    </row>
    <row r="29" spans="1:15" ht="14.25" x14ac:dyDescent="0.2">
      <c r="A29" s="131" t="str">
        <f t="shared" si="0"/>
        <v>Fr</v>
      </c>
      <c r="B29" s="376" t="str">
        <f t="shared" si="1"/>
        <v>38. KW</v>
      </c>
      <c r="C29" s="196">
        <f t="shared" si="3"/>
        <v>41174</v>
      </c>
      <c r="D29" s="116"/>
      <c r="E29" s="116"/>
      <c r="F29" s="200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36">
        <f>SUMIF(I29:I31,"&gt;0")*Grundlage!$F$5</f>
        <v>0</v>
      </c>
      <c r="O29" s="54"/>
    </row>
    <row r="30" spans="1:15" ht="14.25" x14ac:dyDescent="0.2">
      <c r="A30" s="131" t="str">
        <f t="shared" si="0"/>
        <v>Sa</v>
      </c>
      <c r="B30" s="372" t="str">
        <f t="shared" si="1"/>
        <v>38. KW</v>
      </c>
      <c r="C30" s="196">
        <f t="shared" si="3"/>
        <v>41175</v>
      </c>
      <c r="D30" s="111"/>
      <c r="E30" s="111"/>
      <c r="F30" s="142">
        <f>IF(E30&lt;D30,(E30+1-Grundlage!$B$5-D30)*24,(E30-D30-Grundlage!$B$5)*24)</f>
        <v>-0.75</v>
      </c>
      <c r="G30" s="111"/>
      <c r="H30" s="111"/>
      <c r="I30" s="149">
        <f>IF(H30&lt;G30,(H30+1-Grundlage!$B$5-G30)*24,(H30-G30-Grundlage!$B$5)*24)</f>
        <v>-0.75</v>
      </c>
      <c r="J30" s="142" t="str">
        <f t="shared" si="2"/>
        <v/>
      </c>
      <c r="K30" s="123"/>
      <c r="L30" s="164" t="str">
        <f>IF(K30="F",Grundlage!D28,"")</f>
        <v/>
      </c>
      <c r="M30" s="165" t="str">
        <f>IF(I30&lt;0,"",Grundlage!$E$5)</f>
        <v/>
      </c>
      <c r="N30" s="166">
        <f>SUMIF(I30:I32,"&gt;0")*Grundlage!$F$5</f>
        <v>0</v>
      </c>
      <c r="O30" s="54"/>
    </row>
    <row r="31" spans="1:15" ht="14.25" x14ac:dyDescent="0.2">
      <c r="A31" s="133" t="str">
        <f t="shared" si="0"/>
        <v>So</v>
      </c>
      <c r="B31" s="373" t="str">
        <f t="shared" si="1"/>
        <v>38. KW</v>
      </c>
      <c r="C31" s="196">
        <f t="shared" si="3"/>
        <v>41176</v>
      </c>
      <c r="D31" s="118"/>
      <c r="E31" s="118"/>
      <c r="F31" s="140">
        <f>IF(E31&lt;D31,(E31+1-Grundlage!$B$5-D31)*24,(E31-D31-Grundlage!$B$5)*24)</f>
        <v>-0.75</v>
      </c>
      <c r="G31" s="118"/>
      <c r="H31" s="118"/>
      <c r="I31" s="147">
        <f>IF(H31&lt;G31,(H31+1-Grundlage!$B$5-G31)*24,(H31-G31-Grundlage!$B$5)*24)</f>
        <v>-0.75</v>
      </c>
      <c r="J31" s="140" t="str">
        <f t="shared" si="2"/>
        <v/>
      </c>
      <c r="K31" s="126"/>
      <c r="L31" s="158" t="str">
        <f>IF(K31="F",Grundlage!D29,"")</f>
        <v/>
      </c>
      <c r="M31" s="159" t="str">
        <f>IF(I31&lt;0,"",Grundlage!$E$5)</f>
        <v/>
      </c>
      <c r="N31" s="169">
        <f>SUMIF(I31:I33,"&gt;0")*Grundlage!$F$5</f>
        <v>0</v>
      </c>
      <c r="O31" s="54"/>
    </row>
    <row r="32" spans="1:15" ht="14.25" x14ac:dyDescent="0.2">
      <c r="A32" s="195" t="str">
        <f t="shared" si="0"/>
        <v>Mo</v>
      </c>
      <c r="B32" s="375" t="str">
        <f t="shared" si="1"/>
        <v>39. KW</v>
      </c>
      <c r="C32" s="196">
        <f t="shared" si="3"/>
        <v>41177</v>
      </c>
      <c r="D32" s="113"/>
      <c r="E32" s="113"/>
      <c r="F32" s="199">
        <f>IF(E32&lt;D32,(E32+1-Grundlage!$B$5-D32)*24,(E32-D32-Grundlage!$B$5)*24)</f>
        <v>-0.75</v>
      </c>
      <c r="G32" s="113"/>
      <c r="H32" s="113"/>
      <c r="I32" s="203">
        <f>IF(H32&lt;G32,(H32+1-Grundlage!$B$5-G32)*24,(H32-G32-Grundlage!$B$5)*24)</f>
        <v>-0.75</v>
      </c>
      <c r="J32" s="199" t="str">
        <f t="shared" si="2"/>
        <v/>
      </c>
      <c r="K32" s="120"/>
      <c r="L32" s="214" t="str">
        <f>IF(K32="F",Grundlage!D30,"")</f>
        <v/>
      </c>
      <c r="M32" s="226" t="str">
        <f>IF(I32&lt;0,"",Grundlage!$E$5)</f>
        <v/>
      </c>
      <c r="N32" s="160">
        <f>SUMIF(I32:I34,"&gt;0")*Grundlage!$F$5</f>
        <v>0</v>
      </c>
      <c r="O32" s="54"/>
    </row>
    <row r="33" spans="1:15" ht="14.25" x14ac:dyDescent="0.2">
      <c r="A33" s="193" t="str">
        <f t="shared" si="0"/>
        <v>Di</v>
      </c>
      <c r="B33" s="376" t="str">
        <f t="shared" si="1"/>
        <v>39. KW</v>
      </c>
      <c r="C33" s="196">
        <f t="shared" si="3"/>
        <v>41178</v>
      </c>
      <c r="D33" s="116"/>
      <c r="E33" s="116"/>
      <c r="F33" s="200">
        <f>IF(E33&lt;D33,(E33+1-Grundlage!$B$5-D33)*24,(E33-D33-Grundlage!$B$5)*24)</f>
        <v>-0.75</v>
      </c>
      <c r="G33" s="116"/>
      <c r="H33" s="116"/>
      <c r="I33" s="204">
        <f>IF(H33&lt;G33,(H33+1-Grundlage!$B$5-G33)*24,(H33-G33-Grundlage!$B$5)*24)</f>
        <v>-0.75</v>
      </c>
      <c r="J33" s="200" t="str">
        <f t="shared" si="2"/>
        <v/>
      </c>
      <c r="K33" s="124"/>
      <c r="L33" s="215" t="str">
        <f>IF(K33="F",Grundlage!D31,"")</f>
        <v/>
      </c>
      <c r="M33" s="229" t="str">
        <f>IF(I33&lt;0,"",Grundlage!$E$5)</f>
        <v/>
      </c>
      <c r="N33" s="236">
        <f>SUMIF(I33:I35,"&gt;0")*Grundlage!$F$5</f>
        <v>0</v>
      </c>
      <c r="O33" s="54"/>
    </row>
    <row r="34" spans="1:15" ht="14.25" x14ac:dyDescent="0.2">
      <c r="A34" s="131" t="str">
        <f t="shared" si="0"/>
        <v>Mi</v>
      </c>
      <c r="B34" s="372" t="str">
        <f t="shared" si="1"/>
        <v>39. KW</v>
      </c>
      <c r="C34" s="196">
        <f t="shared" si="3"/>
        <v>41179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166">
        <f>SUMIF(I34:I36,"&gt;0")*Grundlage!$F$5</f>
        <v>0</v>
      </c>
      <c r="O34" s="54"/>
    </row>
    <row r="35" spans="1:15" ht="14.25" x14ac:dyDescent="0.2">
      <c r="A35" s="134" t="str">
        <f>TEXT(C35,"TTT")</f>
        <v>Do</v>
      </c>
      <c r="B35" s="377" t="str">
        <f>TRUNC((C35-WEEKDAY(C35,2)-DATE(YEAR(C35+4-WEEKDAY(C35,2)),1,-10))/7)&amp;". KW"</f>
        <v>39. KW</v>
      </c>
      <c r="C35" s="196">
        <f t="shared" si="3"/>
        <v>41180</v>
      </c>
      <c r="D35" s="174"/>
      <c r="E35" s="174"/>
      <c r="F35" s="141">
        <f>IF(E35&lt;D35,(E35+1-Grundlage!$B$5-D35)*24,(E35-D35-Grundlage!$B$5)*24)</f>
        <v>-0.75</v>
      </c>
      <c r="G35" s="174"/>
      <c r="H35" s="174"/>
      <c r="I35" s="148">
        <f>IF(H35&lt;G35,(H35+1-Grundlage!$B$5-G35)*24,(H35-G35-Grundlage!$B$5)*24)</f>
        <v>-0.75</v>
      </c>
      <c r="J35" s="141" t="str">
        <f>IF(G35="","",I35-F35)</f>
        <v/>
      </c>
      <c r="K35" s="176"/>
      <c r="L35" s="161" t="str">
        <f>IF(K35="F",Grundlage!D33,"")</f>
        <v/>
      </c>
      <c r="M35" s="283" t="str">
        <f>IF(I35&lt;0,"",Grundlage!$E$5)</f>
        <v/>
      </c>
      <c r="N35" s="163">
        <f>SUMIF(I35:I36,"&gt;0")*Grundlage!$F$5</f>
        <v>0</v>
      </c>
      <c r="O35" s="54"/>
    </row>
    <row r="36" spans="1:15" ht="15" thickBot="1" x14ac:dyDescent="0.25">
      <c r="A36" s="135" t="str">
        <f>TEXT(C36,"TTT")</f>
        <v>Fr</v>
      </c>
      <c r="B36" s="378" t="str">
        <f>TRUNC((C36-WEEKDAY(C36,2)-DATE(YEAR(C36+4-WEEKDAY(C36,2)),1,-10))/7)&amp;". KW"</f>
        <v>39. KW</v>
      </c>
      <c r="C36" s="196">
        <f t="shared" si="3"/>
        <v>41181</v>
      </c>
      <c r="D36" s="175"/>
      <c r="E36" s="175"/>
      <c r="F36" s="143">
        <f>IF(E36&lt;D36,(E36+1-Grundlage!$B$5-D36)*24,(E36-D36-Grundlage!$B$5)*24)</f>
        <v>-0.75</v>
      </c>
      <c r="G36" s="108"/>
      <c r="H36" s="108"/>
      <c r="I36" s="150">
        <f>IF(H36&lt;G36,(H36+1-Grundlage!$B$5-G36)*24,(H36-G36-Grundlage!$B$5)*24)</f>
        <v>-0.75</v>
      </c>
      <c r="J36" s="143" t="str">
        <f>IF(G36="","",I36-F36)</f>
        <v/>
      </c>
      <c r="K36" s="177"/>
      <c r="L36" s="167" t="str">
        <f>IF(K36="F",Grundlage!D34,"")</f>
        <v/>
      </c>
      <c r="M36" s="171" t="str">
        <f>IF(I36&lt;0,"",Grundlage!$E$5)</f>
        <v/>
      </c>
      <c r="N36" s="168">
        <f>SUMIF(I36:I37,"&gt;0")*Grundlage!$F$5</f>
        <v>0</v>
      </c>
      <c r="O36" s="54"/>
    </row>
    <row r="37" spans="1:15" ht="22.5" customHeight="1" x14ac:dyDescent="0.2">
      <c r="A37" s="15"/>
      <c r="B37" s="15"/>
      <c r="C37" s="15"/>
      <c r="D37" s="14"/>
      <c r="N37" s="2"/>
      <c r="O37" s="32"/>
    </row>
    <row r="38" spans="1:15" x14ac:dyDescent="0.2">
      <c r="A38" s="15"/>
      <c r="B38" s="15"/>
      <c r="C38" s="15"/>
      <c r="D38" s="14"/>
      <c r="N38" s="2"/>
      <c r="O38" s="32"/>
    </row>
    <row r="39" spans="1:15" ht="20.25" customHeight="1" x14ac:dyDescent="0.2">
      <c r="A39" s="15"/>
      <c r="B39" s="15"/>
      <c r="C39" s="15"/>
      <c r="D39" s="14"/>
      <c r="E39" s="14" t="s">
        <v>11</v>
      </c>
      <c r="F39" s="25">
        <f>COUNT(J7:J36)</f>
        <v>0</v>
      </c>
      <c r="H39" s="12"/>
      <c r="I39" s="12"/>
      <c r="J39" s="12"/>
      <c r="K39" s="11"/>
      <c r="L39" s="12"/>
      <c r="M39" s="2"/>
      <c r="N39" s="2"/>
      <c r="O39" s="32"/>
    </row>
    <row r="40" spans="1:15" x14ac:dyDescent="0.2">
      <c r="A40" s="15"/>
      <c r="B40" s="15"/>
      <c r="C40" s="15"/>
      <c r="D40" s="14"/>
      <c r="E40" s="14"/>
      <c r="F40" s="21"/>
      <c r="H40" s="12"/>
      <c r="I40" s="16" t="s">
        <v>15</v>
      </c>
      <c r="J40" s="36" t="s">
        <v>30</v>
      </c>
      <c r="K40" s="16" t="s">
        <v>12</v>
      </c>
      <c r="L40" s="16" t="s">
        <v>13</v>
      </c>
      <c r="M40" s="16" t="s">
        <v>22</v>
      </c>
      <c r="N40" s="2"/>
      <c r="O40" s="32"/>
    </row>
    <row r="41" spans="1:15" ht="16.5" customHeight="1" x14ac:dyDescent="0.25">
      <c r="A41" s="15"/>
      <c r="B41" s="15"/>
      <c r="C41" s="15"/>
      <c r="E41" s="91" t="s">
        <v>14</v>
      </c>
      <c r="F41" s="65" t="str">
        <f>IF(I41=0,"",I41*Grundlage!$F$5)</f>
        <v/>
      </c>
      <c r="H41" s="16"/>
      <c r="I41" s="27">
        <f>SUMIF(I7:I36,"&gt;0")</f>
        <v>0</v>
      </c>
      <c r="J41" s="28">
        <f>SUMIF(J7:J36,"&gt;0")</f>
        <v>0</v>
      </c>
      <c r="K41" s="28">
        <f>'August 2016'!I45</f>
        <v>0</v>
      </c>
      <c r="L41" s="29">
        <f>SUMIF(L7:L36,"&gt;0")</f>
        <v>0</v>
      </c>
      <c r="M41" s="30">
        <f>SUM(M7:M36)</f>
        <v>0</v>
      </c>
      <c r="N41" s="2"/>
      <c r="O41" s="32"/>
    </row>
    <row r="42" spans="1:15" ht="15.75" x14ac:dyDescent="0.25">
      <c r="A42" s="15"/>
      <c r="B42" s="15"/>
      <c r="C42" s="15"/>
      <c r="D42" s="16"/>
      <c r="E42" s="15"/>
      <c r="F42" s="15"/>
      <c r="H42" s="26"/>
      <c r="N42" s="2"/>
      <c r="O42" s="32"/>
    </row>
    <row r="43" spans="1:15" ht="15.75" x14ac:dyDescent="0.25">
      <c r="A43" s="15"/>
      <c r="B43" s="15"/>
      <c r="C43" s="15"/>
      <c r="D43" s="14"/>
      <c r="E43" s="83" t="s">
        <v>31</v>
      </c>
      <c r="F43" s="35">
        <f>I41*Grundlage!$H$5</f>
        <v>0</v>
      </c>
      <c r="H43" s="12"/>
      <c r="I43" s="92" t="s">
        <v>35</v>
      </c>
      <c r="J43" s="2"/>
      <c r="K43" s="21" t="s">
        <v>36</v>
      </c>
      <c r="L43" s="21" t="s">
        <v>10</v>
      </c>
      <c r="M43" s="2"/>
      <c r="N43" s="2"/>
      <c r="O43" s="2"/>
    </row>
    <row r="44" spans="1:15" ht="18" x14ac:dyDescent="0.25">
      <c r="A44" s="2"/>
      <c r="B44" s="2"/>
      <c r="C44" s="2"/>
      <c r="D44" s="15"/>
      <c r="E44" s="42"/>
      <c r="F44" s="70"/>
      <c r="H44" s="12"/>
      <c r="I44" s="96">
        <f>SUM(J41+K41)</f>
        <v>0</v>
      </c>
      <c r="J44" s="2"/>
      <c r="K44" s="97">
        <f>COUNTIF(K7:K36,"K")</f>
        <v>0</v>
      </c>
      <c r="L44" s="97">
        <f>COUNTIF(K7:K36,"U")</f>
        <v>0</v>
      </c>
      <c r="M44" s="2"/>
      <c r="N44" s="2"/>
      <c r="O44" s="2"/>
    </row>
    <row r="45" spans="1:15" ht="23.25" x14ac:dyDescent="0.25">
      <c r="A45" s="2"/>
      <c r="B45" s="2"/>
      <c r="C45" s="2"/>
      <c r="D45" s="15"/>
      <c r="E45" s="83" t="s">
        <v>33</v>
      </c>
      <c r="F45" s="35">
        <f>(COUNTIF(K7:K36,"F"))*Grundlage!$A$5</f>
        <v>0</v>
      </c>
      <c r="H45" s="86"/>
      <c r="I45" s="87"/>
      <c r="J45" s="88"/>
      <c r="K45" s="7"/>
      <c r="L45" s="2"/>
      <c r="M45" s="2"/>
      <c r="N45" s="2"/>
      <c r="O45" s="2"/>
    </row>
    <row r="46" spans="1:15" ht="15" x14ac:dyDescent="0.2">
      <c r="A46" s="2"/>
      <c r="B46" s="2"/>
      <c r="C46" s="2"/>
      <c r="D46" s="15"/>
      <c r="E46" s="42"/>
      <c r="F46" s="70"/>
      <c r="H46" s="89"/>
      <c r="I46" s="89"/>
      <c r="J46" s="89"/>
      <c r="K46" s="2"/>
      <c r="L46" s="2"/>
      <c r="M46" s="2"/>
      <c r="N46" s="2"/>
      <c r="O46" s="2"/>
    </row>
    <row r="47" spans="1:15" ht="15.75" x14ac:dyDescent="0.25">
      <c r="A47" s="2"/>
      <c r="B47" s="2"/>
      <c r="C47" s="2"/>
      <c r="D47" s="15"/>
      <c r="E47" s="83" t="s">
        <v>33</v>
      </c>
      <c r="F47" s="35">
        <f>(COUNTIF(L7:L36,"F"))*Grundlage!$A$5</f>
        <v>0</v>
      </c>
      <c r="H47" s="2"/>
      <c r="I47" s="2"/>
      <c r="J47" s="2"/>
      <c r="K47" s="2"/>
      <c r="L47" s="2"/>
      <c r="M47" s="2"/>
      <c r="N47" s="2"/>
      <c r="O47" s="2"/>
    </row>
  </sheetData>
  <mergeCells count="3">
    <mergeCell ref="D5:F5"/>
    <mergeCell ref="G5:I5"/>
    <mergeCell ref="A2:N3"/>
  </mergeCells>
  <phoneticPr fontId="9" type="noConversion"/>
  <conditionalFormatting sqref="J7:J36">
    <cfRule type="cellIs" dxfId="59" priority="1" stopIfTrue="1" operator="equal">
      <formula>0</formula>
    </cfRule>
  </conditionalFormatting>
  <conditionalFormatting sqref="F8:F36 L7:L36 M8:M36 N7:N36">
    <cfRule type="cellIs" dxfId="58" priority="2" stopIfTrue="1" operator="equal">
      <formula>0</formula>
    </cfRule>
  </conditionalFormatting>
  <conditionalFormatting sqref="I7:I36">
    <cfRule type="cellIs" dxfId="57" priority="13" operator="lessThan">
      <formula>0</formula>
    </cfRule>
    <cfRule type="cellIs" dxfId="56" priority="14" stopIfTrue="1" operator="equal">
      <formula>0</formula>
    </cfRule>
  </conditionalFormatting>
  <conditionalFormatting sqref="K12:K13 K19:K20 K26:K27 K33:K36">
    <cfRule type="cellIs" dxfId="55" priority="12" stopIfTrue="1" operator="equal">
      <formula>0</formula>
    </cfRule>
  </conditionalFormatting>
  <conditionalFormatting sqref="A7:B36">
    <cfRule type="cellIs" dxfId="54" priority="10" stopIfTrue="1" operator="equal">
      <formula>"Sa"</formula>
    </cfRule>
    <cfRule type="cellIs" dxfId="53" priority="11" stopIfTrue="1" operator="equal">
      <formula>"So"</formula>
    </cfRule>
  </conditionalFormatting>
  <conditionalFormatting sqref="F43 F41 F39 I41:M41 K44:L44">
    <cfRule type="cellIs" dxfId="52" priority="9" operator="equal">
      <formula>0</formula>
    </cfRule>
  </conditionalFormatting>
  <conditionalFormatting sqref="F47 F43 F45">
    <cfRule type="cellIs" dxfId="51" priority="7" operator="equal">
      <formula>0</formula>
    </cfRule>
    <cfRule type="cellIs" dxfId="50" priority="8" operator="equal">
      <formula>0</formula>
    </cfRule>
  </conditionalFormatting>
  <conditionalFormatting sqref="F7:F36">
    <cfRule type="cellIs" dxfId="49" priority="6" operator="lessThan">
      <formula>0</formula>
    </cfRule>
  </conditionalFormatting>
  <conditionalFormatting sqref="I44">
    <cfRule type="cellIs" dxfId="48" priority="4" operator="lessThanOrEqual">
      <formula>0</formula>
    </cfRule>
    <cfRule type="cellIs" dxfId="47" priority="5" operator="greaterThan">
      <formula>0</formula>
    </cfRule>
  </conditionalFormatting>
  <conditionalFormatting sqref="K44:L44 L4">
    <cfRule type="cellIs" dxfId="46" priority="3" operator="equal">
      <formula>0</formula>
    </cfRule>
    <cfRule type="cellIs" dxfId="45" priority="15" operator="equal">
      <formula>0</formula>
    </cfRule>
  </conditionalFormatting>
  <dataValidations count="2">
    <dataValidation type="list" allowBlank="1" showInputMessage="1" showErrorMessage="1" sqref="D7:E36 G7:H36">
      <formula1>Zeiten</formula1>
    </dataValidation>
    <dataValidation type="list" allowBlank="1" showErrorMessage="1" sqref="K7:K36">
      <formula1>$K$2:$K$4</formula1>
    </dataValidation>
  </dataValidations>
  <printOptions horizontalCentered="1"/>
  <pageMargins left="0.78749999999999998" right="0.78749999999999998" top="0.59027777777777779" bottom="0.62986111111111109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Z85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8.140625" customWidth="1"/>
    <col min="2" max="2" width="9.7109375" bestFit="1" customWidth="1"/>
    <col min="3" max="3" width="12.42578125" bestFit="1" customWidth="1"/>
    <col min="4" max="4" width="12.140625" customWidth="1"/>
    <col min="5" max="5" width="16.42578125" bestFit="1" customWidth="1"/>
    <col min="6" max="8" width="12.140625" customWidth="1"/>
    <col min="9" max="9" width="13.42578125" customWidth="1"/>
    <col min="10" max="10" width="11" bestFit="1" customWidth="1"/>
    <col min="11" max="11" width="9.28515625" bestFit="1" customWidth="1"/>
    <col min="12" max="12" width="8" bestFit="1" customWidth="1"/>
    <col min="13" max="13" width="10" bestFit="1" customWidth="1"/>
    <col min="14" max="14" width="8.7109375" bestFit="1" customWidth="1"/>
    <col min="15" max="15" width="7.42578125" bestFit="1" customWidth="1"/>
  </cols>
  <sheetData>
    <row r="1" spans="1:20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  <c r="P1" s="32"/>
      <c r="Q1" s="32"/>
      <c r="R1" s="32"/>
      <c r="S1" s="32"/>
      <c r="T1" s="32"/>
    </row>
    <row r="2" spans="1:20" ht="33" customHeight="1" x14ac:dyDescent="0.2">
      <c r="A2" s="382" t="s">
        <v>46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2"/>
      <c r="P2" s="32"/>
      <c r="Q2" s="32"/>
      <c r="R2" s="32"/>
      <c r="S2" s="32"/>
      <c r="T2" s="32"/>
    </row>
    <row r="3" spans="1:20" ht="15" customHeight="1" x14ac:dyDescent="0.2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2"/>
      <c r="P3" s="32"/>
      <c r="Q3" s="32"/>
      <c r="R3" s="32"/>
      <c r="S3" s="32"/>
      <c r="T3" s="32"/>
    </row>
    <row r="4" spans="1:20" ht="17.2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  <c r="P4" s="32"/>
      <c r="Q4" s="32"/>
      <c r="R4" s="32"/>
      <c r="S4" s="32"/>
      <c r="T4" s="32"/>
    </row>
    <row r="5" spans="1:20" ht="21" customHeight="1" thickBot="1" x14ac:dyDescent="0.5">
      <c r="A5" s="2"/>
      <c r="B5" s="2"/>
      <c r="C5" s="13"/>
      <c r="D5" s="406" t="s">
        <v>0</v>
      </c>
      <c r="E5" s="406"/>
      <c r="F5" s="407"/>
      <c r="G5" s="408" t="s">
        <v>1</v>
      </c>
      <c r="H5" s="406"/>
      <c r="I5" s="406"/>
      <c r="J5" s="2"/>
      <c r="K5" s="94"/>
      <c r="L5" s="2"/>
      <c r="M5" s="2"/>
      <c r="N5" s="2"/>
      <c r="O5" s="32"/>
      <c r="P5" s="32"/>
      <c r="Q5" s="32"/>
      <c r="R5" s="32"/>
      <c r="S5" s="32"/>
      <c r="T5" s="32"/>
    </row>
    <row r="6" spans="1:20" ht="15.75" thickBot="1" x14ac:dyDescent="0.25">
      <c r="A6" s="128" t="s">
        <v>2</v>
      </c>
      <c r="B6" s="128" t="s">
        <v>24</v>
      </c>
      <c r="C6" s="258" t="s">
        <v>3</v>
      </c>
      <c r="D6" s="127" t="s">
        <v>4</v>
      </c>
      <c r="E6" s="127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128" t="s">
        <v>23</v>
      </c>
      <c r="O6" s="45"/>
      <c r="P6" s="32"/>
      <c r="Q6" s="32"/>
      <c r="R6" s="32"/>
      <c r="S6" s="32"/>
      <c r="T6" s="32"/>
    </row>
    <row r="7" spans="1:20" ht="14.25" x14ac:dyDescent="0.2">
      <c r="A7" s="129" t="str">
        <f>TEXT(C7,"TTT")</f>
        <v>Sa</v>
      </c>
      <c r="B7" s="129" t="str">
        <f>TRUNC((C7-WEEKDAY(C7,2)-DATE(YEAR(C7+4-WEEKDAY(C7,2)),1,-10))/7)&amp;". KW"</f>
        <v>39. KW</v>
      </c>
      <c r="C7" s="132">
        <v>41182</v>
      </c>
      <c r="D7" s="11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O7" s="54"/>
      <c r="P7" s="32"/>
      <c r="Q7" s="32"/>
      <c r="R7" s="32"/>
      <c r="S7" s="32"/>
      <c r="T7" s="32"/>
    </row>
    <row r="8" spans="1:20" ht="14.25" x14ac:dyDescent="0.2">
      <c r="A8" s="131" t="str">
        <f t="shared" ref="A8:A34" si="0">TEXT(C8,"TTT")</f>
        <v>So</v>
      </c>
      <c r="B8" s="131" t="str">
        <f t="shared" ref="B8:B34" si="1">TRUNC((C8-WEEKDAY(C8,2)-DATE(YEAR(C8+4-WEEKDAY(C8,2)),1,-10))/7)&amp;". KW"</f>
        <v>39. KW</v>
      </c>
      <c r="C8" s="338">
        <f>C7+1</f>
        <v>41183</v>
      </c>
      <c r="D8" s="115"/>
      <c r="E8" s="115"/>
      <c r="F8" s="139">
        <f>IF(E8&lt;D8,(E8+1-Grundlage!$B$5-D8)*24,(E8-D8-Grundlage!$B$5)*24)</f>
        <v>-0.75</v>
      </c>
      <c r="G8" s="115"/>
      <c r="H8" s="115"/>
      <c r="I8" s="146">
        <f>IF(H8&lt;G8,(H8+1-Grundlage!$B$5-G8)*24,(H8-G8-Grundlage!$B$5)*24)</f>
        <v>-0.75</v>
      </c>
      <c r="J8" s="139" t="str">
        <f t="shared" ref="J8:J34" si="2">IF(G8="","",I8-F8)</f>
        <v/>
      </c>
      <c r="K8" s="122"/>
      <c r="L8" s="154" t="str">
        <f>IF(K8="F",Grundlage!D6,"")</f>
        <v/>
      </c>
      <c r="M8" s="155" t="str">
        <f>IF(I8&lt;0,"",Grundlage!$E$5)</f>
        <v/>
      </c>
      <c r="N8" s="156">
        <f>SUMIF(I8:I10,"&gt;0")*Grundlage!$F$5</f>
        <v>0</v>
      </c>
      <c r="O8" s="54"/>
      <c r="P8" s="32"/>
      <c r="Q8" s="32"/>
      <c r="R8" s="32"/>
      <c r="S8" s="32"/>
      <c r="T8" s="32"/>
    </row>
    <row r="9" spans="1:20" ht="14.25" x14ac:dyDescent="0.2">
      <c r="A9" s="133" t="str">
        <f t="shared" si="0"/>
        <v>Mo</v>
      </c>
      <c r="B9" s="133" t="str">
        <f t="shared" si="1"/>
        <v>40. KW</v>
      </c>
      <c r="C9" s="338">
        <f t="shared" ref="C9:C37" si="3">C8+1</f>
        <v>41184</v>
      </c>
      <c r="D9" s="113"/>
      <c r="E9" s="113"/>
      <c r="F9" s="199">
        <f>IF(E9&lt;D9,(E9+1-Grundlage!$B$5-D9)*24,(E9-D9-Grundlage!$B$5)*24)</f>
        <v>-0.75</v>
      </c>
      <c r="G9" s="113"/>
      <c r="H9" s="113"/>
      <c r="I9" s="203">
        <f>IF(H9&lt;G9,(H9+1-Grundlage!$B$5-G9)*24,(H9-G9-Grundlage!$B$5)*24)</f>
        <v>-0.75</v>
      </c>
      <c r="J9" s="199" t="str">
        <f t="shared" si="2"/>
        <v/>
      </c>
      <c r="K9" s="120"/>
      <c r="L9" s="214" t="str">
        <f>IF(K9="F",Grundlage!D7,"")</f>
        <v/>
      </c>
      <c r="M9" s="228" t="str">
        <f>IF(I9&lt;0,"",Grundlage!$E$5)</f>
        <v/>
      </c>
      <c r="N9" s="160">
        <f>SUMIF(I9:I11,"&gt;0")*Grundlage!$F$5</f>
        <v>0</v>
      </c>
      <c r="O9" s="54"/>
      <c r="P9" s="32"/>
      <c r="Q9" s="32"/>
      <c r="R9" s="32"/>
      <c r="S9" s="32"/>
      <c r="T9" s="32"/>
    </row>
    <row r="10" spans="1:20" ht="14.25" x14ac:dyDescent="0.2">
      <c r="A10" s="193" t="str">
        <f t="shared" si="0"/>
        <v>Di</v>
      </c>
      <c r="B10" s="193" t="str">
        <f t="shared" si="1"/>
        <v>40. KW</v>
      </c>
      <c r="C10" s="338">
        <f t="shared" si="3"/>
        <v>41185</v>
      </c>
      <c r="D10" s="116"/>
      <c r="E10" s="116"/>
      <c r="F10" s="200">
        <f>IF(E10&lt;D10,(E10+1-Grundlage!$B$5-D10)*24,(E10-D10-Grundlage!$B$5)*24)</f>
        <v>-0.75</v>
      </c>
      <c r="G10" s="116"/>
      <c r="H10" s="116"/>
      <c r="I10" s="204">
        <f>IF(H10&lt;G10,(H10+1-Grundlage!$B$5-G10)*24,(H10-G10-Grundlage!$B$5)*24)</f>
        <v>-0.75</v>
      </c>
      <c r="J10" s="200" t="str">
        <f t="shared" si="2"/>
        <v/>
      </c>
      <c r="K10" s="124"/>
      <c r="L10" s="215" t="str">
        <f>IF(K10="F",Grundlage!D8,"")</f>
        <v/>
      </c>
      <c r="M10" s="227" t="str">
        <f>IF(I10&lt;0,"",Grundlage!$E$5)</f>
        <v/>
      </c>
      <c r="N10" s="236">
        <f>SUMIF(I10:I12,"&gt;0")*Grundlage!$F$5</f>
        <v>0</v>
      </c>
      <c r="O10" s="54"/>
      <c r="P10" s="32"/>
      <c r="Q10" s="32"/>
      <c r="R10" s="32"/>
      <c r="S10" s="32"/>
      <c r="T10" s="32"/>
    </row>
    <row r="11" spans="1:20" ht="14.25" x14ac:dyDescent="0.2">
      <c r="A11" s="131" t="str">
        <f t="shared" si="0"/>
        <v>Mi</v>
      </c>
      <c r="B11" s="131" t="str">
        <f t="shared" si="1"/>
        <v>40. KW</v>
      </c>
      <c r="C11" s="338">
        <f t="shared" si="3"/>
        <v>41186</v>
      </c>
      <c r="D11" s="111"/>
      <c r="E11" s="111"/>
      <c r="F11" s="142">
        <f>IF(E11&lt;D11,(E11+1-Grundlage!$B$5-D11)*24,(E11-D11-Grundlage!$B$5)*24)</f>
        <v>-0.75</v>
      </c>
      <c r="G11" s="111"/>
      <c r="H11" s="111"/>
      <c r="I11" s="149">
        <f>IF(H11&lt;G11,(H11+1-Grundlage!$B$5-G11)*24,(H11-G11-Grundlage!$B$5)*24)</f>
        <v>-0.75</v>
      </c>
      <c r="J11" s="142" t="str">
        <f t="shared" si="2"/>
        <v/>
      </c>
      <c r="K11" s="123"/>
      <c r="L11" s="164" t="str">
        <f>IF(K11="F",Grundlage!D9,"")</f>
        <v/>
      </c>
      <c r="M11" s="170" t="str">
        <f>IF(I11&lt;0,"",Grundlage!$E$5)</f>
        <v/>
      </c>
      <c r="N11" s="166">
        <f>SUMIF(I11:I13,"&gt;0")*Grundlage!$F$5</f>
        <v>0</v>
      </c>
      <c r="O11" s="54"/>
      <c r="P11" s="32"/>
      <c r="Q11" s="32"/>
      <c r="R11" s="32"/>
      <c r="S11" s="32"/>
      <c r="T11" s="32"/>
    </row>
    <row r="12" spans="1:20" ht="14.25" x14ac:dyDescent="0.2">
      <c r="A12" s="134" t="str">
        <f t="shared" si="0"/>
        <v>Do</v>
      </c>
      <c r="B12" s="134" t="str">
        <f t="shared" si="1"/>
        <v>40. KW</v>
      </c>
      <c r="C12" s="338">
        <f t="shared" si="3"/>
        <v>41187</v>
      </c>
      <c r="D12" s="174"/>
      <c r="E12" s="174"/>
      <c r="F12" s="141">
        <f>IF(E12&lt;D12,(E12+1-Grundlage!$B$5-D12)*24,(E12-D12-Grundlage!$B$5)*24)</f>
        <v>-0.75</v>
      </c>
      <c r="G12" s="174"/>
      <c r="H12" s="174"/>
      <c r="I12" s="148">
        <f>IF(H12&lt;G12,(H12+1-Grundlage!$B$5-G12)*24,(H12-G12-Grundlage!$B$5)*24)</f>
        <v>-0.75</v>
      </c>
      <c r="J12" s="141" t="str">
        <f t="shared" si="2"/>
        <v/>
      </c>
      <c r="K12" s="176"/>
      <c r="L12" s="161" t="str">
        <f>IF(K12="F",Grundlage!D10,"")</f>
        <v/>
      </c>
      <c r="M12" s="283" t="str">
        <f>IF(I12&lt;0,"",Grundlage!$E$5)</f>
        <v/>
      </c>
      <c r="N12" s="163">
        <f>SUMIF(I12:I14,"&gt;0")*Grundlage!$F$5</f>
        <v>0</v>
      </c>
      <c r="O12" s="54"/>
      <c r="P12" s="32"/>
      <c r="Q12" s="32"/>
      <c r="R12" s="32"/>
      <c r="S12" s="32"/>
      <c r="T12" s="32"/>
    </row>
    <row r="13" spans="1:20" ht="14.25" x14ac:dyDescent="0.2">
      <c r="A13" s="131" t="str">
        <f t="shared" si="0"/>
        <v>Fr</v>
      </c>
      <c r="B13" s="131" t="str">
        <f t="shared" si="1"/>
        <v>40. KW</v>
      </c>
      <c r="C13" s="338">
        <f t="shared" si="3"/>
        <v>41188</v>
      </c>
      <c r="D13" s="111"/>
      <c r="E13" s="111"/>
      <c r="F13" s="142">
        <f>IF(E13&lt;D13,(E13+1-Grundlage!$B$5-D13)*24,(E13-D13-Grundlage!$B$5)*24)</f>
        <v>-0.75</v>
      </c>
      <c r="G13" s="111"/>
      <c r="H13" s="111"/>
      <c r="I13" s="149">
        <f>IF(H13&lt;G13,(H13+1-Grundlage!$B$5-G13)*24,(H13-G13-Grundlage!$B$5)*24)</f>
        <v>-0.75</v>
      </c>
      <c r="J13" s="142" t="str">
        <f t="shared" si="2"/>
        <v/>
      </c>
      <c r="K13" s="123"/>
      <c r="L13" s="164" t="str">
        <f>IF(K13="F",Grundlage!D11,"")</f>
        <v/>
      </c>
      <c r="M13" s="170" t="str">
        <f>IF(I13&lt;0,"",Grundlage!$E$5)</f>
        <v/>
      </c>
      <c r="N13" s="166">
        <f>SUMIF(I13:I15,"&gt;0")*Grundlage!$F$5</f>
        <v>0</v>
      </c>
      <c r="O13" s="54"/>
      <c r="P13" s="32"/>
      <c r="Q13" s="32"/>
      <c r="R13" s="32"/>
      <c r="S13" s="32"/>
      <c r="T13" s="32"/>
    </row>
    <row r="14" spans="1:20" ht="14.25" x14ac:dyDescent="0.2">
      <c r="A14" s="131" t="str">
        <f t="shared" si="0"/>
        <v>Sa</v>
      </c>
      <c r="B14" s="131" t="str">
        <f t="shared" si="1"/>
        <v>40. KW</v>
      </c>
      <c r="C14" s="338">
        <f t="shared" si="3"/>
        <v>41189</v>
      </c>
      <c r="D14" s="115"/>
      <c r="E14" s="115"/>
      <c r="F14" s="139">
        <f>IF(E14&lt;D14,(E14+1-Grundlage!$B$5-D14)*24,(E14-D14-Grundlage!$B$5)*24)</f>
        <v>-0.75</v>
      </c>
      <c r="G14" s="115"/>
      <c r="H14" s="115"/>
      <c r="I14" s="146">
        <f>IF(H14&lt;G14,(H14+1-Grundlage!$B$5-G14)*24,(H14-G14-Grundlage!$B$5)*24)</f>
        <v>-0.75</v>
      </c>
      <c r="J14" s="139" t="str">
        <f t="shared" si="2"/>
        <v/>
      </c>
      <c r="K14" s="122"/>
      <c r="L14" s="154" t="str">
        <f>IF(K14="F",Grundlage!D12,"")</f>
        <v/>
      </c>
      <c r="M14" s="155" t="str">
        <f>IF(I14&lt;0,"",Grundlage!$E$5)</f>
        <v/>
      </c>
      <c r="N14" s="156">
        <f>SUMIF(I14:I16,"&gt;0")*Grundlage!$F$5</f>
        <v>0</v>
      </c>
      <c r="O14" s="32"/>
      <c r="P14" s="32"/>
      <c r="Q14" s="32"/>
      <c r="R14" s="32"/>
      <c r="S14" s="32"/>
      <c r="T14" s="32"/>
    </row>
    <row r="15" spans="1:20" ht="14.25" x14ac:dyDescent="0.2">
      <c r="A15" s="131" t="str">
        <f t="shared" si="0"/>
        <v>So</v>
      </c>
      <c r="B15" s="131" t="str">
        <f t="shared" si="1"/>
        <v>40. KW</v>
      </c>
      <c r="C15" s="338">
        <f t="shared" si="3"/>
        <v>41190</v>
      </c>
      <c r="D15" s="115"/>
      <c r="E15" s="115"/>
      <c r="F15" s="139">
        <f>IF(E15&lt;D15,(E15+1-Grundlage!$B$5-D15)*24,(E15-D15-Grundlage!$B$5)*24)</f>
        <v>-0.75</v>
      </c>
      <c r="G15" s="115"/>
      <c r="H15" s="115"/>
      <c r="I15" s="146">
        <f>IF(H15&lt;G15,(H15+1-Grundlage!$B$5-G15)*24,(H15-G15-Grundlage!$B$5)*24)</f>
        <v>-0.75</v>
      </c>
      <c r="J15" s="139" t="str">
        <f t="shared" si="2"/>
        <v/>
      </c>
      <c r="K15" s="122"/>
      <c r="L15" s="154" t="str">
        <f>IF(K15="F",Grundlage!D13,"")</f>
        <v/>
      </c>
      <c r="M15" s="155" t="str">
        <f>IF(I15&lt;0,"",Grundlage!$E$5)</f>
        <v/>
      </c>
      <c r="N15" s="156">
        <f>SUMIF(I15:I17,"&gt;0")*Grundlage!$F$5</f>
        <v>0</v>
      </c>
      <c r="O15" s="54"/>
      <c r="P15" s="32"/>
      <c r="Q15" s="32"/>
      <c r="R15" s="32"/>
      <c r="S15" s="32"/>
      <c r="T15" s="32"/>
    </row>
    <row r="16" spans="1:20" ht="14.25" x14ac:dyDescent="0.2">
      <c r="A16" s="133" t="str">
        <f t="shared" si="0"/>
        <v>Mo</v>
      </c>
      <c r="B16" s="133" t="str">
        <f t="shared" si="1"/>
        <v>41. KW</v>
      </c>
      <c r="C16" s="338">
        <f t="shared" si="3"/>
        <v>41191</v>
      </c>
      <c r="D16" s="113"/>
      <c r="E16" s="113"/>
      <c r="F16" s="199">
        <f>IF(E16&lt;D16,(E16+1-Grundlage!$B$5-D16)*24,(E16-D16-Grundlage!$B$5)*24)</f>
        <v>-0.75</v>
      </c>
      <c r="G16" s="113"/>
      <c r="H16" s="113"/>
      <c r="I16" s="203">
        <f>IF(H16&lt;G16,(H16+1-Grundlage!$B$5-G16)*24,(H16-G16-Grundlage!$B$5)*24)</f>
        <v>-0.75</v>
      </c>
      <c r="J16" s="199" t="str">
        <f t="shared" si="2"/>
        <v/>
      </c>
      <c r="K16" s="120"/>
      <c r="L16" s="214" t="str">
        <f>IF(K16="F",Grundlage!D14,"")</f>
        <v/>
      </c>
      <c r="M16" s="228" t="str">
        <f>IF(I16&lt;0,"",Grundlage!$E$5)</f>
        <v/>
      </c>
      <c r="N16" s="160">
        <f>SUMIF(I16:I18,"&gt;0")*Grundlage!$F$5</f>
        <v>0</v>
      </c>
      <c r="O16" s="54"/>
      <c r="P16" s="32"/>
      <c r="Q16" s="32"/>
      <c r="R16" s="32"/>
      <c r="S16" s="32"/>
      <c r="T16" s="32"/>
    </row>
    <row r="17" spans="1:20" ht="14.25" x14ac:dyDescent="0.2">
      <c r="A17" s="193" t="str">
        <f t="shared" si="0"/>
        <v>Di</v>
      </c>
      <c r="B17" s="193" t="str">
        <f t="shared" si="1"/>
        <v>41. KW</v>
      </c>
      <c r="C17" s="338">
        <f t="shared" si="3"/>
        <v>41192</v>
      </c>
      <c r="D17" s="116"/>
      <c r="E17" s="116"/>
      <c r="F17" s="200">
        <f>IF(E17&lt;D17,(E17+1-Grundlage!$B$5-D17)*24,(E17-D17-Grundlage!$B$5)*24)</f>
        <v>-0.75</v>
      </c>
      <c r="G17" s="116"/>
      <c r="H17" s="116"/>
      <c r="I17" s="204">
        <f>IF(H17&lt;G17,(H17+1-Grundlage!$B$5-G17)*24,(H17-G17-Grundlage!$B$5)*24)</f>
        <v>-0.75</v>
      </c>
      <c r="J17" s="200" t="str">
        <f t="shared" si="2"/>
        <v/>
      </c>
      <c r="K17" s="124"/>
      <c r="L17" s="215" t="str">
        <f>IF(K17="F",Grundlage!D15,"")</f>
        <v/>
      </c>
      <c r="M17" s="227" t="str">
        <f>IF(I17&lt;0,"",Grundlage!$E$5)</f>
        <v/>
      </c>
      <c r="N17" s="236">
        <f>SUMIF(I17:I19,"&gt;0")*Grundlage!$F$5</f>
        <v>0</v>
      </c>
      <c r="O17" s="54"/>
      <c r="P17" s="32"/>
      <c r="Q17" s="32"/>
      <c r="R17" s="32"/>
      <c r="S17" s="32"/>
      <c r="T17" s="32"/>
    </row>
    <row r="18" spans="1:20" ht="14.25" x14ac:dyDescent="0.2">
      <c r="A18" s="131" t="str">
        <f t="shared" si="0"/>
        <v>Mi</v>
      </c>
      <c r="B18" s="131" t="str">
        <f t="shared" si="1"/>
        <v>41. KW</v>
      </c>
      <c r="C18" s="338">
        <f t="shared" si="3"/>
        <v>41193</v>
      </c>
      <c r="D18" s="111"/>
      <c r="E18" s="111"/>
      <c r="F18" s="142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170" t="str">
        <f>IF(I18&lt;0,"",Grundlage!$E$5)</f>
        <v/>
      </c>
      <c r="N18" s="166">
        <f>SUMIF(I18:I20,"&gt;0")*Grundlage!$F$5</f>
        <v>0</v>
      </c>
      <c r="O18" s="54"/>
      <c r="P18" s="32"/>
      <c r="Q18" s="32"/>
      <c r="R18" s="32"/>
      <c r="S18" s="32"/>
      <c r="T18" s="32"/>
    </row>
    <row r="19" spans="1:20" ht="14.25" x14ac:dyDescent="0.2">
      <c r="A19" s="134" t="str">
        <f t="shared" si="0"/>
        <v>Do</v>
      </c>
      <c r="B19" s="134" t="str">
        <f t="shared" si="1"/>
        <v>41. KW</v>
      </c>
      <c r="C19" s="338">
        <f t="shared" si="3"/>
        <v>41194</v>
      </c>
      <c r="D19" s="174"/>
      <c r="E19" s="174"/>
      <c r="F19" s="141">
        <f>IF(E19&lt;D19,(E19+1-Grundlage!$B$5-D19)*24,(E19-D19-Grundlage!$B$5)*24)</f>
        <v>-0.75</v>
      </c>
      <c r="G19" s="174"/>
      <c r="H19" s="174"/>
      <c r="I19" s="148">
        <f>IF(H19&lt;G19,(H19+1-Grundlage!$B$5-G19)*24,(H19-G19-Grundlage!$B$5)*24)</f>
        <v>-0.75</v>
      </c>
      <c r="J19" s="141" t="str">
        <f t="shared" si="2"/>
        <v/>
      </c>
      <c r="K19" s="176"/>
      <c r="L19" s="161" t="str">
        <f>IF(K19="F",Grundlage!D17,"")</f>
        <v/>
      </c>
      <c r="M19" s="283" t="str">
        <f>IF(I19&lt;0,"",Grundlage!$E$5)</f>
        <v/>
      </c>
      <c r="N19" s="163">
        <f>SUMIF(I19:I21,"&gt;0")*Grundlage!$F$5</f>
        <v>0</v>
      </c>
      <c r="O19" s="54"/>
      <c r="P19" s="32"/>
      <c r="Q19" s="32"/>
      <c r="R19" s="32"/>
      <c r="S19" s="32"/>
      <c r="T19" s="32"/>
    </row>
    <row r="20" spans="1:20" ht="14.25" x14ac:dyDescent="0.2">
      <c r="A20" s="131" t="str">
        <f t="shared" si="0"/>
        <v>Fr</v>
      </c>
      <c r="B20" s="131" t="str">
        <f t="shared" si="1"/>
        <v>41. KW</v>
      </c>
      <c r="C20" s="338">
        <f t="shared" si="3"/>
        <v>41195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54"/>
      <c r="P20" s="32"/>
      <c r="Q20" s="32"/>
      <c r="R20" s="32"/>
      <c r="S20" s="32"/>
      <c r="T20" s="32"/>
    </row>
    <row r="21" spans="1:20" ht="14.25" x14ac:dyDescent="0.2">
      <c r="A21" s="131" t="str">
        <f t="shared" si="0"/>
        <v>Sa</v>
      </c>
      <c r="B21" s="131" t="str">
        <f t="shared" si="1"/>
        <v>41. KW</v>
      </c>
      <c r="C21" s="338">
        <f t="shared" si="3"/>
        <v>41196</v>
      </c>
      <c r="D21" s="115"/>
      <c r="E21" s="115"/>
      <c r="F21" s="139">
        <f>IF(E21&lt;D21,(E21+1-Grundlage!$B$5-D21)*24,(E21-D21-Grundlage!$B$5)*24)</f>
        <v>-0.75</v>
      </c>
      <c r="G21" s="115"/>
      <c r="H21" s="115"/>
      <c r="I21" s="146">
        <f>IF(H21&lt;G21,(H21+1-Grundlage!$B$5-G21)*24,(H21-G21-Grundlage!$B$5)*24)</f>
        <v>-0.75</v>
      </c>
      <c r="J21" s="139" t="str">
        <f t="shared" si="2"/>
        <v/>
      </c>
      <c r="K21" s="122"/>
      <c r="L21" s="154" t="str">
        <f>IF(K21="F",Grundlage!D19,"")</f>
        <v/>
      </c>
      <c r="M21" s="155" t="str">
        <f>IF(I21&lt;0,"",Grundlage!$E$5)</f>
        <v/>
      </c>
      <c r="N21" s="156">
        <f>SUMIF(I21:I23,"&gt;0")*Grundlage!$F$5</f>
        <v>0</v>
      </c>
      <c r="O21" s="54"/>
      <c r="P21" s="32"/>
      <c r="Q21" s="32"/>
      <c r="R21" s="32"/>
      <c r="S21" s="32"/>
      <c r="T21" s="32"/>
    </row>
    <row r="22" spans="1:20" ht="14.25" x14ac:dyDescent="0.2">
      <c r="A22" s="131" t="str">
        <f t="shared" si="0"/>
        <v>So</v>
      </c>
      <c r="B22" s="131" t="str">
        <f t="shared" si="1"/>
        <v>41. KW</v>
      </c>
      <c r="C22" s="338">
        <f t="shared" si="3"/>
        <v>41197</v>
      </c>
      <c r="D22" s="115"/>
      <c r="E22" s="115"/>
      <c r="F22" s="139">
        <f>IF(E22&lt;D22,(E22+1-Grundlage!$B$5-D22)*24,(E22-D22-Grundlage!$B$5)*24)</f>
        <v>-0.75</v>
      </c>
      <c r="G22" s="115"/>
      <c r="H22" s="174"/>
      <c r="I22" s="146">
        <f>IF(H22&lt;G22,(H22+1-Grundlage!$B$5-G22)*24,(H22-G22-Grundlage!$B$5)*24)</f>
        <v>-0.75</v>
      </c>
      <c r="J22" s="139" t="str">
        <f t="shared" si="2"/>
        <v/>
      </c>
      <c r="K22" s="122"/>
      <c r="L22" s="154" t="str">
        <f>IF(K22="F",Grundlage!D20,"")</f>
        <v/>
      </c>
      <c r="M22" s="155" t="str">
        <f>IF(I22&lt;0,"",Grundlage!$E$5)</f>
        <v/>
      </c>
      <c r="N22" s="156">
        <f>SUMIF(I22:I24,"&gt;0")*Grundlage!$F$5</f>
        <v>0</v>
      </c>
      <c r="O22" s="54"/>
      <c r="P22" s="32"/>
      <c r="Q22" s="32"/>
      <c r="R22" s="32"/>
      <c r="S22" s="32"/>
      <c r="T22" s="32"/>
    </row>
    <row r="23" spans="1:20" ht="14.25" x14ac:dyDescent="0.2">
      <c r="A23" s="133" t="str">
        <f t="shared" si="0"/>
        <v>Mo</v>
      </c>
      <c r="B23" s="133" t="str">
        <f t="shared" si="1"/>
        <v>42. KW</v>
      </c>
      <c r="C23" s="338">
        <f t="shared" si="3"/>
        <v>41198</v>
      </c>
      <c r="D23" s="113"/>
      <c r="E23" s="113"/>
      <c r="F23" s="199">
        <f>IF(E23&lt;D23,(E23+1-Grundlage!$B$5-D23)*24,(E23-D23-Grundlage!$B$5)*24)</f>
        <v>-0.75</v>
      </c>
      <c r="G23" s="113"/>
      <c r="H23" s="118"/>
      <c r="I23" s="203">
        <f>IF(H23&lt;G23,(H23+1-Grundlage!$B$5-G23)*24,(H23-G23-Grundlage!$B$5)*24)</f>
        <v>-0.75</v>
      </c>
      <c r="J23" s="199" t="str">
        <f t="shared" si="2"/>
        <v/>
      </c>
      <c r="K23" s="120"/>
      <c r="L23" s="214" t="str">
        <f>IF(K23="F",Grundlage!D21,"")</f>
        <v/>
      </c>
      <c r="M23" s="228" t="str">
        <f>IF(I23&lt;0,"",Grundlage!$E$5)</f>
        <v/>
      </c>
      <c r="N23" s="160">
        <f>SUMIF(I23:I25,"&gt;0")*Grundlage!$F$5</f>
        <v>0</v>
      </c>
      <c r="O23" s="54"/>
      <c r="P23" s="32"/>
      <c r="Q23" s="32"/>
      <c r="R23" s="32"/>
      <c r="S23" s="32"/>
      <c r="T23" s="32"/>
    </row>
    <row r="24" spans="1:20" ht="14.25" x14ac:dyDescent="0.2">
      <c r="A24" s="193" t="str">
        <f t="shared" si="0"/>
        <v>Di</v>
      </c>
      <c r="B24" s="193" t="str">
        <f t="shared" si="1"/>
        <v>42. KW</v>
      </c>
      <c r="C24" s="338">
        <f t="shared" si="3"/>
        <v>41199</v>
      </c>
      <c r="D24" s="116"/>
      <c r="E24" s="116"/>
      <c r="F24" s="200">
        <f>IF(E24&lt;D24,(E24+1-Grundlage!$B$5-D24)*24,(E24-D24-Grundlage!$B$5)*24)</f>
        <v>-0.75</v>
      </c>
      <c r="G24" s="116"/>
      <c r="H24" s="116"/>
      <c r="I24" s="204">
        <f>IF(H24&lt;G24,(H24+1-Grundlage!$B$5-G24)*24,(H24-G24-Grundlage!$B$5)*24)</f>
        <v>-0.75</v>
      </c>
      <c r="J24" s="200" t="str">
        <f t="shared" si="2"/>
        <v/>
      </c>
      <c r="K24" s="124"/>
      <c r="L24" s="215" t="str">
        <f>IF(K24="F",Grundlage!D22,"")</f>
        <v/>
      </c>
      <c r="M24" s="227" t="str">
        <f>IF(I24&lt;0,"",Grundlage!$E$5)</f>
        <v/>
      </c>
      <c r="N24" s="236">
        <f>SUMIF(I24:I26,"&gt;0")*Grundlage!$F$5</f>
        <v>0</v>
      </c>
      <c r="O24" s="54"/>
      <c r="P24" s="32"/>
      <c r="Q24" s="32"/>
      <c r="R24" s="32"/>
      <c r="S24" s="32"/>
      <c r="T24" s="32"/>
    </row>
    <row r="25" spans="1:20" ht="14.25" x14ac:dyDescent="0.2">
      <c r="A25" s="133" t="str">
        <f t="shared" si="0"/>
        <v>Mi</v>
      </c>
      <c r="B25" s="133" t="str">
        <f t="shared" si="1"/>
        <v>42. KW</v>
      </c>
      <c r="C25" s="338">
        <f t="shared" si="3"/>
        <v>41200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159" t="str">
        <f>IF(I25&lt;0,"",Grundlage!$E$5)</f>
        <v/>
      </c>
      <c r="N25" s="169">
        <f>SUMIF(I25:I27,"&gt;0")*Grundlage!$F$5</f>
        <v>0</v>
      </c>
      <c r="O25" s="54"/>
      <c r="P25" s="32"/>
      <c r="Q25" s="32"/>
      <c r="R25" s="32"/>
      <c r="S25" s="32"/>
      <c r="T25" s="32"/>
    </row>
    <row r="26" spans="1:20" ht="14.25" x14ac:dyDescent="0.2">
      <c r="A26" s="134" t="str">
        <f t="shared" si="0"/>
        <v>Do</v>
      </c>
      <c r="B26" s="134" t="str">
        <f t="shared" si="1"/>
        <v>42. KW</v>
      </c>
      <c r="C26" s="338">
        <f t="shared" si="3"/>
        <v>41201</v>
      </c>
      <c r="D26" s="174"/>
      <c r="E26" s="174"/>
      <c r="F26" s="141">
        <f>IF(E26&lt;D26,(E26+1-Grundlage!$B$5-D26)*24,(E26-D26-Grundlage!$B$5)*24)</f>
        <v>-0.75</v>
      </c>
      <c r="G26" s="174"/>
      <c r="H26" s="174"/>
      <c r="I26" s="148">
        <f>IF(H26&lt;G26,(H26+1-Grundlage!$B$5-G26)*24,(H26-G26-Grundlage!$B$5)*24)</f>
        <v>-0.75</v>
      </c>
      <c r="J26" s="141" t="str">
        <f t="shared" si="2"/>
        <v/>
      </c>
      <c r="K26" s="176"/>
      <c r="L26" s="161" t="str">
        <f>IF(K26="F",Grundlage!D24,"")</f>
        <v/>
      </c>
      <c r="M26" s="283" t="str">
        <f>IF(I26&lt;0,"",Grundlage!$E$5)</f>
        <v/>
      </c>
      <c r="N26" s="163">
        <f>SUMIF(I26:I28,"&gt;0")*Grundlage!$F$5</f>
        <v>0</v>
      </c>
      <c r="O26" s="54"/>
      <c r="P26" s="32"/>
      <c r="Q26" s="32"/>
      <c r="R26" s="32"/>
      <c r="S26" s="32"/>
      <c r="T26" s="32"/>
    </row>
    <row r="27" spans="1:20" ht="14.25" x14ac:dyDescent="0.2">
      <c r="A27" s="131" t="str">
        <f t="shared" si="0"/>
        <v>Fr</v>
      </c>
      <c r="B27" s="131" t="str">
        <f t="shared" si="1"/>
        <v>42. KW</v>
      </c>
      <c r="C27" s="338">
        <f t="shared" si="3"/>
        <v>41202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54"/>
      <c r="P27" s="32"/>
      <c r="Q27" s="32"/>
      <c r="R27" s="32"/>
      <c r="S27" s="32"/>
      <c r="T27" s="32"/>
    </row>
    <row r="28" spans="1:20" ht="14.25" x14ac:dyDescent="0.2">
      <c r="A28" s="131" t="str">
        <f t="shared" si="0"/>
        <v>Sa</v>
      </c>
      <c r="B28" s="131" t="str">
        <f t="shared" si="1"/>
        <v>42. KW</v>
      </c>
      <c r="C28" s="338">
        <f t="shared" si="3"/>
        <v>41203</v>
      </c>
      <c r="D28" s="115"/>
      <c r="E28" s="115"/>
      <c r="F28" s="139">
        <f>IF(E28&lt;D28,(E28+1-Grundlage!$B$5-D28)*24,(E28-D28-Grundlage!$B$5)*24)</f>
        <v>-0.75</v>
      </c>
      <c r="G28" s="115"/>
      <c r="H28" s="115"/>
      <c r="I28" s="146">
        <f>IF(H28&lt;G28,(H28+1-Grundlage!$B$5-G28)*24,(H28-G28-Grundlage!$B$5)*24)</f>
        <v>-0.75</v>
      </c>
      <c r="J28" s="139" t="str">
        <f t="shared" si="2"/>
        <v/>
      </c>
      <c r="K28" s="122"/>
      <c r="L28" s="154" t="str">
        <f>IF(K28="F",Grundlage!D26,"")</f>
        <v/>
      </c>
      <c r="M28" s="155" t="str">
        <f>IF(I28&lt;0,"",Grundlage!$E$5)</f>
        <v/>
      </c>
      <c r="N28" s="156">
        <f>SUMIF(I28:I30,"&gt;0")*Grundlage!$F$5</f>
        <v>0</v>
      </c>
      <c r="O28" s="54"/>
      <c r="P28" s="32"/>
      <c r="Q28" s="32"/>
      <c r="R28" s="32"/>
      <c r="S28" s="32"/>
      <c r="T28" s="32"/>
    </row>
    <row r="29" spans="1:20" ht="14.25" x14ac:dyDescent="0.2">
      <c r="A29" s="131" t="str">
        <f t="shared" si="0"/>
        <v>So</v>
      </c>
      <c r="B29" s="131" t="str">
        <f t="shared" si="1"/>
        <v>42. KW</v>
      </c>
      <c r="C29" s="338">
        <f t="shared" si="3"/>
        <v>41204</v>
      </c>
      <c r="D29" s="115"/>
      <c r="E29" s="115"/>
      <c r="F29" s="139">
        <f>IF(E29&lt;D29,(E29+1-Grundlage!$B$5-D29)*24,(E29-D29-Grundlage!$B$5)*24)</f>
        <v>-0.75</v>
      </c>
      <c r="G29" s="115"/>
      <c r="H29" s="115"/>
      <c r="I29" s="146">
        <f>IF(H29&lt;G29,(H29+1-Grundlage!$B$5-G29)*24,(H29-G29-Grundlage!$B$5)*24)</f>
        <v>-0.75</v>
      </c>
      <c r="J29" s="139" t="str">
        <f t="shared" si="2"/>
        <v/>
      </c>
      <c r="K29" s="122"/>
      <c r="L29" s="154" t="str">
        <f>IF(K29="F",Grundlage!D27,"")</f>
        <v/>
      </c>
      <c r="M29" s="155" t="str">
        <f>IF(I29&lt;0,"",Grundlage!$E$5)</f>
        <v/>
      </c>
      <c r="N29" s="156">
        <f>SUMIF(I29:I31,"&gt;0")*Grundlage!$F$5</f>
        <v>0</v>
      </c>
      <c r="O29" s="54"/>
      <c r="P29" s="32"/>
      <c r="Q29" s="32"/>
      <c r="R29" s="32"/>
      <c r="S29" s="32"/>
      <c r="T29" s="32"/>
    </row>
    <row r="30" spans="1:20" ht="14.25" x14ac:dyDescent="0.2">
      <c r="A30" s="133" t="str">
        <f t="shared" si="0"/>
        <v>Mo</v>
      </c>
      <c r="B30" s="133" t="str">
        <f t="shared" si="1"/>
        <v>43. KW</v>
      </c>
      <c r="C30" s="338">
        <f t="shared" si="3"/>
        <v>41205</v>
      </c>
      <c r="D30" s="113"/>
      <c r="E30" s="113"/>
      <c r="F30" s="199">
        <f>IF(E30&lt;D30,(E30+1-Grundlage!$B$5-D30)*24,(E30-D30-Grundlage!$B$5)*24)</f>
        <v>-0.75</v>
      </c>
      <c r="G30" s="113"/>
      <c r="H30" s="113"/>
      <c r="I30" s="203">
        <f>IF(H30&lt;G30,(H30+1-Grundlage!$B$5-G30)*24,(H30-G30-Grundlage!$B$5)*24)</f>
        <v>-0.75</v>
      </c>
      <c r="J30" s="199" t="str">
        <f t="shared" si="2"/>
        <v/>
      </c>
      <c r="K30" s="120"/>
      <c r="L30" s="214" t="str">
        <f>IF(K30="F",Grundlage!D28,"")</f>
        <v/>
      </c>
      <c r="M30" s="228" t="str">
        <f>IF(I30&lt;0,"",Grundlage!$E$5)</f>
        <v/>
      </c>
      <c r="N30" s="160">
        <f>SUMIF(I30:I32,"&gt;0")*Grundlage!$F$5</f>
        <v>0</v>
      </c>
      <c r="O30" s="54"/>
      <c r="P30" s="32"/>
      <c r="Q30" s="32"/>
      <c r="R30" s="32"/>
      <c r="S30" s="32"/>
      <c r="T30" s="32"/>
    </row>
    <row r="31" spans="1:20" ht="14.25" x14ac:dyDescent="0.2">
      <c r="A31" s="193" t="str">
        <f t="shared" si="0"/>
        <v>Di</v>
      </c>
      <c r="B31" s="193" t="str">
        <f t="shared" si="1"/>
        <v>43. KW</v>
      </c>
      <c r="C31" s="338">
        <f t="shared" si="3"/>
        <v>41206</v>
      </c>
      <c r="D31" s="116"/>
      <c r="E31" s="116"/>
      <c r="F31" s="200">
        <f>IF(E31&lt;D31,(E31+1-Grundlage!$B$5-D31)*24,(E31-D31-Grundlage!$B$5)*24)</f>
        <v>-0.75</v>
      </c>
      <c r="G31" s="116"/>
      <c r="H31" s="116"/>
      <c r="I31" s="204">
        <f>IF(H31&lt;G31,(H31+1-Grundlage!$B$5-G31)*24,(H31-G31-Grundlage!$B$5)*24)</f>
        <v>-0.75</v>
      </c>
      <c r="J31" s="200" t="str">
        <f t="shared" si="2"/>
        <v/>
      </c>
      <c r="K31" s="124"/>
      <c r="L31" s="215" t="str">
        <f>IF(K31="F",Grundlage!D29,"")</f>
        <v/>
      </c>
      <c r="M31" s="227" t="str">
        <f>IF(I31&lt;0,"",Grundlage!$E$5)</f>
        <v/>
      </c>
      <c r="N31" s="236">
        <f>SUMIF(I31:I33,"&gt;0")*Grundlage!$F$5</f>
        <v>0</v>
      </c>
      <c r="O31" s="54"/>
      <c r="P31" s="32"/>
      <c r="Q31" s="32"/>
      <c r="R31" s="32"/>
      <c r="S31" s="32"/>
      <c r="T31" s="32"/>
    </row>
    <row r="32" spans="1:20" ht="14.25" x14ac:dyDescent="0.2">
      <c r="A32" s="131" t="str">
        <f t="shared" si="0"/>
        <v>Mi</v>
      </c>
      <c r="B32" s="131" t="str">
        <f t="shared" si="1"/>
        <v>43. KW</v>
      </c>
      <c r="C32" s="338">
        <f t="shared" si="3"/>
        <v>41207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169">
        <f>SUMIF(I32:I34,"&gt;0")*Grundlage!$F$5</f>
        <v>0</v>
      </c>
      <c r="O32" s="54"/>
      <c r="P32" s="32"/>
      <c r="Q32" s="32"/>
      <c r="R32" s="32"/>
      <c r="S32" s="32"/>
      <c r="T32" s="32"/>
    </row>
    <row r="33" spans="1:26" ht="14.25" x14ac:dyDescent="0.2">
      <c r="A33" s="134" t="str">
        <f t="shared" si="0"/>
        <v>Do</v>
      </c>
      <c r="B33" s="134" t="str">
        <f t="shared" si="1"/>
        <v>43. KW</v>
      </c>
      <c r="C33" s="338">
        <f t="shared" si="3"/>
        <v>41208</v>
      </c>
      <c r="D33" s="174"/>
      <c r="E33" s="174"/>
      <c r="F33" s="141">
        <f>IF(E33&lt;D33,(E33+1-Grundlage!$B$5-D33)*24,(E33-D33-Grundlage!$B$5)*24)</f>
        <v>-0.75</v>
      </c>
      <c r="G33" s="174"/>
      <c r="H33" s="174"/>
      <c r="I33" s="148">
        <f>IF(H33&lt;G33,(H33+1-Grundlage!$B$5-G33)*24,(H33-G33-Grundlage!$B$5)*24)</f>
        <v>-0.75</v>
      </c>
      <c r="J33" s="141" t="str">
        <f t="shared" si="2"/>
        <v/>
      </c>
      <c r="K33" s="176"/>
      <c r="L33" s="161" t="str">
        <f>IF(K33="F",Grundlage!D31,"")</f>
        <v/>
      </c>
      <c r="M33" s="283" t="str">
        <f>IF(I33&lt;0,"",Grundlage!$E$5)</f>
        <v/>
      </c>
      <c r="N33" s="163">
        <f>SUMIF(I33:I35,"&gt;0")*Grundlage!$F$5</f>
        <v>0</v>
      </c>
      <c r="O33" s="54"/>
      <c r="P33" s="32"/>
      <c r="Q33" s="32"/>
      <c r="R33" s="32"/>
      <c r="S33" s="32"/>
      <c r="T33" s="32"/>
    </row>
    <row r="34" spans="1:26" ht="14.25" x14ac:dyDescent="0.2">
      <c r="A34" s="131" t="str">
        <f t="shared" si="0"/>
        <v>Fr</v>
      </c>
      <c r="B34" s="131" t="str">
        <f t="shared" si="1"/>
        <v>43. KW</v>
      </c>
      <c r="C34" s="338">
        <f t="shared" si="3"/>
        <v>41209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166">
        <f>SUMIF(I34:I36,"&gt;0")*Grundlage!$F$5</f>
        <v>0</v>
      </c>
      <c r="O34" s="54"/>
      <c r="P34" s="32"/>
      <c r="Q34" s="32"/>
      <c r="R34" s="32"/>
      <c r="S34" s="32"/>
      <c r="T34" s="32"/>
    </row>
    <row r="35" spans="1:26" ht="14.25" x14ac:dyDescent="0.2">
      <c r="A35" s="137" t="str">
        <f>TEXT(C35,"TTT")</f>
        <v>Sa</v>
      </c>
      <c r="B35" s="137" t="str">
        <f>TRUNC((C35-WEEKDAY(C35,2)-DATE(YEAR(C35+4-WEEKDAY(C35,2)),1,-10))/7)&amp;". KW"</f>
        <v>43. KW</v>
      </c>
      <c r="C35" s="338">
        <f t="shared" si="3"/>
        <v>41210</v>
      </c>
      <c r="D35" s="115"/>
      <c r="E35" s="115"/>
      <c r="F35" s="139">
        <f>IF(E35&lt;D35,(E35+1-Grundlage!$B$5-D35)*24,(E35-D35-Grundlage!$B$5)*24)</f>
        <v>-0.75</v>
      </c>
      <c r="G35" s="115"/>
      <c r="H35" s="115"/>
      <c r="I35" s="146">
        <f>IF(H35&lt;G35,(H35+1-Grundlage!$B$5-G35)*24,(H35-G35-Grundlage!$B$5)*24)</f>
        <v>-0.75</v>
      </c>
      <c r="J35" s="139" t="str">
        <f>IF(G35="","",I35-F35)</f>
        <v/>
      </c>
      <c r="K35" s="122"/>
      <c r="L35" s="154" t="str">
        <f>IF(K35="F",Grundlage!D33,"")</f>
        <v/>
      </c>
      <c r="M35" s="157" t="str">
        <f>IF(I35&lt;0,"",Grundlage!$E$5)</f>
        <v/>
      </c>
      <c r="N35" s="156">
        <f>SUMIF(I35:I37,"&gt;0")*Grundlage!$F$5</f>
        <v>0</v>
      </c>
      <c r="O35" s="54"/>
      <c r="P35" s="32"/>
      <c r="Q35" s="32"/>
      <c r="R35" s="32"/>
      <c r="S35" s="32"/>
      <c r="T35" s="32"/>
    </row>
    <row r="36" spans="1:26" ht="14.25" x14ac:dyDescent="0.2">
      <c r="A36" s="137" t="str">
        <f>TEXT(C36,"TTT")</f>
        <v>So</v>
      </c>
      <c r="B36" s="137" t="str">
        <f>TRUNC((C36-WEEKDAY(C36,2)-DATE(YEAR(C36+4-WEEKDAY(C36,2)),1,-10))/7)&amp;". KW"</f>
        <v>43. KW</v>
      </c>
      <c r="C36" s="338">
        <f t="shared" si="3"/>
        <v>41211</v>
      </c>
      <c r="D36" s="115"/>
      <c r="E36" s="115"/>
      <c r="F36" s="139">
        <f>IF(E36&lt;D36,(E36+1-Grundlage!$B$5-D36)*24,(E36-D36-Grundlage!$B$5)*24)</f>
        <v>-0.75</v>
      </c>
      <c r="G36" s="115"/>
      <c r="H36" s="115"/>
      <c r="I36" s="146">
        <f>IF(H36&lt;G36,(H36+1-Grundlage!$B$5-G36)*24,(H36-G36-Grundlage!$B$5)*24)</f>
        <v>-0.75</v>
      </c>
      <c r="J36" s="139" t="str">
        <f>IF(G36="","",I36-F36)</f>
        <v/>
      </c>
      <c r="K36" s="122"/>
      <c r="L36" s="154" t="str">
        <f>IF(K36="F",Grundlage!D34,"")</f>
        <v/>
      </c>
      <c r="M36" s="157" t="str">
        <f>IF(I36&lt;0,"",Grundlage!$E$5)</f>
        <v/>
      </c>
      <c r="N36" s="156">
        <f>SUMIF(I36:I38,"&gt;0")*Grundlage!$F$5</f>
        <v>0</v>
      </c>
      <c r="O36" s="54"/>
      <c r="P36" s="32"/>
      <c r="Q36" s="32"/>
      <c r="R36" s="32"/>
      <c r="S36" s="32"/>
      <c r="T36" s="32"/>
    </row>
    <row r="37" spans="1:26" ht="15" thickBot="1" x14ac:dyDescent="0.25">
      <c r="A37" s="135" t="str">
        <f>TEXT(C37,"TTT")</f>
        <v>Mo</v>
      </c>
      <c r="B37" s="135" t="str">
        <f>TRUNC((C37-WEEKDAY(C37,2)-DATE(YEAR(C37+4-WEEKDAY(C37,2)),1,-10))/7)&amp;". KW"</f>
        <v>44. KW</v>
      </c>
      <c r="C37" s="338">
        <f t="shared" si="3"/>
        <v>41212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2" t="str">
        <f>IF(I37&lt;0,"",Grundlage!$E$5)</f>
        <v/>
      </c>
      <c r="N37" s="173">
        <f>SUMIF(I37:I39,"&gt;0")*Grundlage!$F$5</f>
        <v>0</v>
      </c>
      <c r="O37" s="54"/>
      <c r="P37" s="32"/>
      <c r="Q37" s="32"/>
      <c r="R37" s="32"/>
      <c r="S37" s="32"/>
      <c r="T37" s="32"/>
    </row>
    <row r="38" spans="1:26" x14ac:dyDescent="0.2">
      <c r="A38" s="15"/>
      <c r="B38" s="15"/>
      <c r="C38" s="15"/>
      <c r="D38" s="14"/>
      <c r="N38" s="2"/>
      <c r="O38" s="32"/>
      <c r="P38" s="32"/>
      <c r="Q38" s="32"/>
      <c r="R38" s="32"/>
      <c r="S38" s="32"/>
      <c r="T38" s="32"/>
    </row>
    <row r="39" spans="1:26" x14ac:dyDescent="0.2">
      <c r="A39" s="15"/>
      <c r="B39" s="15"/>
      <c r="C39" s="15"/>
      <c r="D39" s="14"/>
      <c r="N39" s="2"/>
      <c r="O39" s="32"/>
      <c r="P39" s="32"/>
      <c r="Q39" s="32"/>
      <c r="R39" s="32"/>
      <c r="S39" s="32"/>
      <c r="T39" s="32"/>
    </row>
    <row r="40" spans="1:26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  <c r="P40" s="32"/>
      <c r="Q40" s="32"/>
      <c r="R40" s="32"/>
      <c r="S40" s="32"/>
      <c r="T40" s="32"/>
    </row>
    <row r="41" spans="1:26" ht="19.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  <c r="P41" s="32"/>
      <c r="Q41" s="32"/>
      <c r="R41" s="32"/>
      <c r="S41" s="32"/>
      <c r="T41" s="32"/>
    </row>
    <row r="42" spans="1:26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'September 2016'!I44</f>
        <v>0</v>
      </c>
      <c r="L42" s="29">
        <f>SUMIF(L7:L37,"&gt;0")</f>
        <v>0</v>
      </c>
      <c r="M42" s="30">
        <f>SUM(M7:M37)</f>
        <v>0</v>
      </c>
      <c r="N42" s="2"/>
      <c r="O42" s="32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2"/>
    </row>
    <row r="43" spans="1:26" ht="16.5" customHeight="1" x14ac:dyDescent="0.45">
      <c r="A43" s="15"/>
      <c r="B43" s="15"/>
      <c r="C43" s="15"/>
      <c r="D43" s="16"/>
      <c r="E43" s="15"/>
      <c r="F43" s="15"/>
      <c r="H43" s="26"/>
      <c r="N43" s="2"/>
      <c r="O43" s="32"/>
      <c r="P43" s="40"/>
      <c r="Q43" s="40"/>
      <c r="R43" s="40"/>
      <c r="S43" s="40"/>
      <c r="T43" s="41"/>
      <c r="U43" s="41"/>
      <c r="V43" s="41"/>
      <c r="W43" s="41"/>
      <c r="X43" s="41"/>
      <c r="Y43" s="41"/>
      <c r="Z43" s="32"/>
    </row>
    <row r="44" spans="1:26" ht="18.75" customHeight="1" x14ac:dyDescent="0.4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40"/>
      <c r="P44" s="40"/>
      <c r="Q44" s="40"/>
      <c r="R44" s="40"/>
      <c r="S44" s="40"/>
      <c r="T44" s="41"/>
      <c r="U44" s="41"/>
      <c r="V44" s="41"/>
      <c r="W44" s="42"/>
      <c r="X44" s="41"/>
      <c r="Y44" s="41"/>
      <c r="Z44" s="32"/>
    </row>
    <row r="45" spans="1:26" ht="19.5" customHeight="1" x14ac:dyDescent="0.4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40"/>
      <c r="P45" s="40"/>
      <c r="Q45" s="40"/>
      <c r="R45" s="40"/>
      <c r="S45" s="40"/>
      <c r="T45" s="41"/>
      <c r="U45" s="41"/>
      <c r="V45" s="43"/>
      <c r="W45" s="42"/>
      <c r="X45" s="41"/>
      <c r="Y45" s="41"/>
      <c r="Z45" s="32"/>
    </row>
    <row r="46" spans="1:26" ht="18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64"/>
      <c r="P46" s="64"/>
      <c r="Q46" s="64"/>
      <c r="R46" s="64"/>
      <c r="S46" s="64"/>
      <c r="T46" s="64"/>
      <c r="U46" s="44"/>
      <c r="V46" s="44"/>
      <c r="W46" s="44"/>
      <c r="X46" s="44"/>
      <c r="Y46" s="44"/>
      <c r="Z46" s="32"/>
    </row>
    <row r="47" spans="1:26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O48" s="48"/>
      <c r="P48" s="48"/>
      <c r="Q48" s="49"/>
      <c r="R48" s="50"/>
      <c r="S48" s="50"/>
      <c r="T48" s="51"/>
      <c r="U48" s="49"/>
      <c r="V48" s="52"/>
      <c r="W48" s="31"/>
      <c r="X48" s="53"/>
      <c r="Y48" s="54"/>
      <c r="Z48" s="54"/>
    </row>
    <row r="49" spans="12:26" ht="14.25" x14ac:dyDescent="0.2">
      <c r="L49" s="46"/>
      <c r="M49" s="46"/>
      <c r="N49" s="47"/>
      <c r="O49" s="48"/>
      <c r="P49" s="48"/>
      <c r="Q49" s="49"/>
      <c r="R49" s="50"/>
      <c r="S49" s="50"/>
      <c r="T49" s="51"/>
      <c r="U49" s="49"/>
      <c r="V49" s="52"/>
      <c r="W49" s="31"/>
      <c r="X49" s="53"/>
      <c r="Y49" s="54"/>
      <c r="Z49" s="54"/>
    </row>
    <row r="50" spans="12:26" ht="14.25" x14ac:dyDescent="0.2">
      <c r="L50" s="46"/>
      <c r="M50" s="46"/>
      <c r="N50" s="47"/>
      <c r="O50" s="48"/>
      <c r="P50" s="48"/>
      <c r="Q50" s="49"/>
      <c r="R50" s="50"/>
      <c r="S50" s="50"/>
      <c r="T50" s="51"/>
      <c r="U50" s="49"/>
      <c r="V50" s="52"/>
      <c r="W50" s="31"/>
      <c r="X50" s="33"/>
      <c r="Y50" s="54"/>
      <c r="Z50" s="54"/>
    </row>
    <row r="51" spans="12:26" ht="14.25" x14ac:dyDescent="0.2">
      <c r="L51" s="46"/>
      <c r="M51" s="46"/>
      <c r="N51" s="47"/>
      <c r="O51" s="48"/>
      <c r="P51" s="48"/>
      <c r="Q51" s="49"/>
      <c r="R51" s="50"/>
      <c r="S51" s="50"/>
      <c r="T51" s="51"/>
      <c r="U51" s="49"/>
      <c r="V51" s="52"/>
      <c r="W51" s="31"/>
      <c r="X51" s="53"/>
      <c r="Y51" s="54"/>
      <c r="Z51" s="54"/>
    </row>
    <row r="52" spans="12:26" ht="14.25" x14ac:dyDescent="0.2">
      <c r="L52" s="46"/>
      <c r="M52" s="46"/>
      <c r="N52" s="47"/>
      <c r="O52" s="48"/>
      <c r="P52" s="48"/>
      <c r="Q52" s="49"/>
      <c r="R52" s="50"/>
      <c r="S52" s="50"/>
      <c r="T52" s="51"/>
      <c r="U52" s="49"/>
      <c r="V52" s="52"/>
      <c r="W52" s="31"/>
      <c r="X52" s="53"/>
      <c r="Y52" s="54"/>
      <c r="Z52" s="54"/>
    </row>
    <row r="53" spans="12:26" ht="14.25" x14ac:dyDescent="0.2">
      <c r="L53" s="46"/>
      <c r="M53" s="46"/>
      <c r="N53" s="47"/>
      <c r="O53" s="55"/>
      <c r="P53" s="55"/>
      <c r="Q53" s="49"/>
      <c r="R53" s="50"/>
      <c r="S53" s="50"/>
      <c r="T53" s="51"/>
      <c r="U53" s="49"/>
      <c r="V53" s="52"/>
      <c r="W53" s="31"/>
      <c r="X53" s="53"/>
      <c r="Y53" s="54"/>
      <c r="Z53" s="56"/>
    </row>
    <row r="54" spans="12:26" ht="14.25" x14ac:dyDescent="0.2">
      <c r="L54" s="46"/>
      <c r="M54" s="46"/>
      <c r="N54" s="47"/>
      <c r="O54" s="48"/>
      <c r="P54" s="48"/>
      <c r="Q54" s="49"/>
      <c r="R54" s="50"/>
      <c r="S54" s="50"/>
      <c r="T54" s="51"/>
      <c r="U54" s="49"/>
      <c r="V54" s="52"/>
      <c r="W54" s="31"/>
      <c r="X54" s="53"/>
      <c r="Y54" s="54"/>
      <c r="Z54" s="54"/>
    </row>
    <row r="55" spans="12:26" ht="14.25" x14ac:dyDescent="0.2">
      <c r="L55" s="46"/>
      <c r="M55" s="46"/>
      <c r="N55" s="47"/>
      <c r="O55" s="48"/>
      <c r="P55" s="48"/>
      <c r="Q55" s="49"/>
      <c r="R55" s="50"/>
      <c r="S55" s="50"/>
      <c r="T55" s="51"/>
      <c r="U55" s="49"/>
      <c r="V55" s="52"/>
      <c r="W55" s="31"/>
      <c r="X55" s="53"/>
      <c r="Y55" s="54"/>
      <c r="Z55" s="54"/>
    </row>
    <row r="56" spans="12:26" ht="14.25" x14ac:dyDescent="0.2">
      <c r="L56" s="46"/>
      <c r="M56" s="46"/>
      <c r="N56" s="47"/>
      <c r="O56" s="48"/>
      <c r="P56" s="48"/>
      <c r="Q56" s="49"/>
      <c r="R56" s="50"/>
      <c r="S56" s="50"/>
      <c r="T56" s="51"/>
      <c r="U56" s="49"/>
      <c r="V56" s="52"/>
      <c r="W56" s="31"/>
      <c r="X56" s="53"/>
      <c r="Y56" s="54"/>
      <c r="Z56" s="54"/>
    </row>
    <row r="57" spans="12:26" ht="14.25" x14ac:dyDescent="0.2">
      <c r="L57" s="46"/>
      <c r="M57" s="46"/>
      <c r="N57" s="47"/>
      <c r="O57" s="48"/>
      <c r="P57" s="48"/>
      <c r="Q57" s="49"/>
      <c r="R57" s="50"/>
      <c r="S57" s="50"/>
      <c r="T57" s="51"/>
      <c r="U57" s="49"/>
      <c r="V57" s="52"/>
      <c r="W57" s="31"/>
      <c r="X57" s="57"/>
      <c r="Y57" s="54"/>
      <c r="Z57" s="54"/>
    </row>
    <row r="58" spans="12:26" ht="14.25" x14ac:dyDescent="0.2">
      <c r="L58" s="46"/>
      <c r="M58" s="46"/>
      <c r="N58" s="47"/>
      <c r="O58" s="48"/>
      <c r="P58" s="48"/>
      <c r="Q58" s="49"/>
      <c r="R58" s="50"/>
      <c r="S58" s="50"/>
      <c r="T58" s="51"/>
      <c r="U58" s="49"/>
      <c r="V58" s="52"/>
      <c r="W58" s="31"/>
      <c r="X58" s="53"/>
      <c r="Y58" s="54"/>
      <c r="Z58" s="54"/>
    </row>
    <row r="59" spans="12:26" ht="14.25" x14ac:dyDescent="0.2">
      <c r="L59" s="46"/>
      <c r="M59" s="46"/>
      <c r="N59" s="47"/>
      <c r="O59" s="55"/>
      <c r="P59" s="55"/>
      <c r="Q59" s="49"/>
      <c r="R59" s="50"/>
      <c r="S59" s="50"/>
      <c r="T59" s="51"/>
      <c r="U59" s="49"/>
      <c r="V59" s="52"/>
      <c r="W59" s="31"/>
      <c r="X59" s="53"/>
      <c r="Y59" s="54"/>
      <c r="Z59" s="54"/>
    </row>
    <row r="60" spans="12:26" ht="14.25" x14ac:dyDescent="0.2">
      <c r="L60" s="46"/>
      <c r="M60" s="46"/>
      <c r="N60" s="47"/>
      <c r="O60" s="55"/>
      <c r="P60" s="55"/>
      <c r="Q60" s="49"/>
      <c r="R60" s="50"/>
      <c r="S60" s="50"/>
      <c r="T60" s="51"/>
      <c r="U60" s="49"/>
      <c r="V60" s="52"/>
      <c r="W60" s="31"/>
      <c r="X60" s="53"/>
      <c r="Y60" s="54"/>
      <c r="Z60" s="54"/>
    </row>
    <row r="61" spans="12:26" ht="14.25" x14ac:dyDescent="0.2">
      <c r="L61" s="46"/>
      <c r="M61" s="46"/>
      <c r="N61" s="47"/>
      <c r="O61" s="48"/>
      <c r="P61" s="48"/>
      <c r="Q61" s="49"/>
      <c r="R61" s="50"/>
      <c r="S61" s="50"/>
      <c r="T61" s="51"/>
      <c r="U61" s="49"/>
      <c r="V61" s="52"/>
      <c r="W61" s="31"/>
      <c r="X61" s="53"/>
      <c r="Y61" s="54"/>
      <c r="Z61" s="54"/>
    </row>
    <row r="62" spans="12:26" ht="14.25" x14ac:dyDescent="0.2">
      <c r="L62" s="46"/>
      <c r="M62" s="46"/>
      <c r="N62" s="47"/>
      <c r="O62" s="48"/>
      <c r="P62" s="48"/>
      <c r="Q62" s="49"/>
      <c r="R62" s="50"/>
      <c r="S62" s="50"/>
      <c r="T62" s="51"/>
      <c r="U62" s="49"/>
      <c r="V62" s="52"/>
      <c r="W62" s="31"/>
      <c r="X62" s="53"/>
      <c r="Y62" s="54"/>
      <c r="Z62" s="54"/>
    </row>
    <row r="63" spans="12:26" ht="14.25" x14ac:dyDescent="0.2">
      <c r="L63" s="46"/>
      <c r="M63" s="46"/>
      <c r="N63" s="47"/>
      <c r="O63" s="48"/>
      <c r="P63" s="48"/>
      <c r="Q63" s="49"/>
      <c r="R63" s="50"/>
      <c r="S63" s="50"/>
      <c r="T63" s="51"/>
      <c r="U63" s="49"/>
      <c r="V63" s="52"/>
      <c r="W63" s="31"/>
      <c r="X63" s="53"/>
      <c r="Y63" s="54"/>
      <c r="Z63" s="54"/>
    </row>
    <row r="64" spans="12:26" ht="14.25" x14ac:dyDescent="0.2">
      <c r="L64" s="46"/>
      <c r="M64" s="46"/>
      <c r="N64" s="47"/>
      <c r="O64" s="48"/>
      <c r="P64" s="48"/>
      <c r="Q64" s="49"/>
      <c r="R64" s="50"/>
      <c r="S64" s="50"/>
      <c r="T64" s="51"/>
      <c r="U64" s="49"/>
      <c r="V64" s="52"/>
      <c r="W64" s="31"/>
      <c r="X64" s="57"/>
      <c r="Y64" s="54"/>
      <c r="Z64" s="54"/>
    </row>
    <row r="65" spans="12:26" ht="14.25" x14ac:dyDescent="0.2">
      <c r="L65" s="46"/>
      <c r="M65" s="46"/>
      <c r="N65" s="47"/>
      <c r="O65" s="48"/>
      <c r="P65" s="48"/>
      <c r="Q65" s="49"/>
      <c r="R65" s="50"/>
      <c r="S65" s="50"/>
      <c r="T65" s="51"/>
      <c r="U65" s="49"/>
      <c r="V65" s="52"/>
      <c r="W65" s="31"/>
      <c r="X65" s="53"/>
      <c r="Y65" s="54"/>
      <c r="Z65" s="54"/>
    </row>
    <row r="66" spans="12:26" ht="14.25" x14ac:dyDescent="0.2">
      <c r="L66" s="46"/>
      <c r="M66" s="46"/>
      <c r="N66" s="47"/>
      <c r="O66" s="55"/>
      <c r="P66" s="55"/>
      <c r="Q66" s="49"/>
      <c r="R66" s="50"/>
      <c r="S66" s="50"/>
      <c r="T66" s="51"/>
      <c r="U66" s="49"/>
      <c r="V66" s="52"/>
      <c r="W66" s="31"/>
      <c r="X66" s="53"/>
      <c r="Y66" s="54"/>
      <c r="Z66" s="54"/>
    </row>
    <row r="67" spans="12:26" ht="14.25" x14ac:dyDescent="0.2">
      <c r="L67" s="46"/>
      <c r="M67" s="46"/>
      <c r="N67" s="47"/>
      <c r="O67" s="55"/>
      <c r="P67" s="55"/>
      <c r="Q67" s="49"/>
      <c r="R67" s="50"/>
      <c r="S67" s="50"/>
      <c r="T67" s="51"/>
      <c r="U67" s="49"/>
      <c r="V67" s="52"/>
      <c r="W67" s="31"/>
      <c r="X67" s="53"/>
      <c r="Y67" s="54"/>
      <c r="Z67" s="54"/>
    </row>
    <row r="68" spans="12:26" ht="14.25" x14ac:dyDescent="0.2">
      <c r="L68" s="46"/>
      <c r="M68" s="46"/>
      <c r="N68" s="47"/>
      <c r="O68" s="48"/>
      <c r="P68" s="48"/>
      <c r="Q68" s="49"/>
      <c r="R68" s="50"/>
      <c r="S68" s="50"/>
      <c r="T68" s="51"/>
      <c r="U68" s="49"/>
      <c r="V68" s="52"/>
      <c r="W68" s="31"/>
      <c r="X68" s="53"/>
      <c r="Y68" s="54"/>
      <c r="Z68" s="54"/>
    </row>
    <row r="69" spans="12:26" ht="14.25" x14ac:dyDescent="0.2">
      <c r="L69" s="46"/>
      <c r="M69" s="46"/>
      <c r="N69" s="47"/>
      <c r="O69" s="48"/>
      <c r="P69" s="48"/>
      <c r="Q69" s="49"/>
      <c r="R69" s="50"/>
      <c r="S69" s="50"/>
      <c r="T69" s="51"/>
      <c r="U69" s="49"/>
      <c r="V69" s="52"/>
      <c r="W69" s="31"/>
      <c r="X69" s="53"/>
      <c r="Y69" s="54"/>
      <c r="Z69" s="54"/>
    </row>
    <row r="70" spans="12:26" ht="14.25" x14ac:dyDescent="0.2">
      <c r="L70" s="46"/>
      <c r="M70" s="46"/>
      <c r="N70" s="47"/>
      <c r="O70" s="48"/>
      <c r="P70" s="48"/>
      <c r="Q70" s="49"/>
      <c r="R70" s="50"/>
      <c r="S70" s="50"/>
      <c r="T70" s="51"/>
      <c r="U70" s="49"/>
      <c r="V70" s="52"/>
      <c r="W70" s="31"/>
      <c r="X70" s="53"/>
      <c r="Y70" s="54"/>
      <c r="Z70" s="54"/>
    </row>
    <row r="71" spans="12:26" ht="14.25" x14ac:dyDescent="0.2">
      <c r="L71" s="46"/>
      <c r="M71" s="46"/>
      <c r="N71" s="47"/>
      <c r="O71" s="48"/>
      <c r="P71" s="48"/>
      <c r="Q71" s="49"/>
      <c r="R71" s="50"/>
      <c r="S71" s="50"/>
      <c r="T71" s="51"/>
      <c r="U71" s="49"/>
      <c r="V71" s="52"/>
      <c r="W71" s="31"/>
      <c r="X71" s="57"/>
      <c r="Y71" s="54"/>
      <c r="Z71" s="54"/>
    </row>
    <row r="72" spans="12:26" ht="14.25" x14ac:dyDescent="0.2">
      <c r="L72" s="46"/>
      <c r="M72" s="46"/>
      <c r="N72" s="47"/>
      <c r="O72" s="48"/>
      <c r="P72" s="48"/>
      <c r="Q72" s="49"/>
      <c r="R72" s="50"/>
      <c r="S72" s="50"/>
      <c r="T72" s="51"/>
      <c r="U72" s="49"/>
      <c r="V72" s="52"/>
      <c r="W72" s="31"/>
      <c r="X72" s="53"/>
      <c r="Y72" s="54"/>
      <c r="Z72" s="54"/>
    </row>
    <row r="73" spans="12:26" ht="14.25" x14ac:dyDescent="0.2">
      <c r="L73" s="46"/>
      <c r="M73" s="46"/>
      <c r="N73" s="47"/>
      <c r="O73" s="55"/>
      <c r="P73" s="55"/>
      <c r="Q73" s="49"/>
      <c r="R73" s="50"/>
      <c r="S73" s="50"/>
      <c r="T73" s="51"/>
      <c r="U73" s="49"/>
      <c r="V73" s="52"/>
      <c r="W73" s="31"/>
      <c r="X73" s="53"/>
      <c r="Y73" s="54"/>
      <c r="Z73" s="54"/>
    </row>
    <row r="74" spans="12:26" ht="14.25" x14ac:dyDescent="0.2">
      <c r="L74" s="46"/>
      <c r="M74" s="46"/>
      <c r="N74" s="47"/>
      <c r="O74" s="55"/>
      <c r="P74" s="55"/>
      <c r="Q74" s="49"/>
      <c r="R74" s="50"/>
      <c r="S74" s="50"/>
      <c r="T74" s="51"/>
      <c r="U74" s="49"/>
      <c r="V74" s="52"/>
      <c r="W74" s="31"/>
      <c r="X74" s="53"/>
      <c r="Y74" s="54"/>
      <c r="Z74" s="54"/>
    </row>
    <row r="75" spans="12:26" ht="14.25" x14ac:dyDescent="0.2">
      <c r="L75" s="46"/>
      <c r="M75" s="46"/>
      <c r="N75" s="47"/>
      <c r="O75" s="48"/>
      <c r="P75" s="48"/>
      <c r="Q75" s="49"/>
      <c r="R75" s="50"/>
      <c r="S75" s="50"/>
      <c r="T75" s="51"/>
      <c r="U75" s="49"/>
      <c r="V75" s="52"/>
      <c r="W75" s="31"/>
      <c r="X75" s="53"/>
      <c r="Y75" s="54"/>
      <c r="Z75" s="54"/>
    </row>
    <row r="76" spans="12:26" ht="14.25" x14ac:dyDescent="0.2">
      <c r="L76" s="46"/>
      <c r="M76" s="46"/>
      <c r="N76" s="47"/>
      <c r="O76" s="48"/>
      <c r="P76" s="48"/>
      <c r="Q76" s="49"/>
      <c r="R76" s="50"/>
      <c r="S76" s="50"/>
      <c r="T76" s="51"/>
      <c r="U76" s="49"/>
      <c r="V76" s="52"/>
      <c r="W76" s="31"/>
      <c r="X76" s="53"/>
      <c r="Y76" s="54"/>
      <c r="Z76" s="54"/>
    </row>
    <row r="77" spans="12:26" ht="14.25" x14ac:dyDescent="0.2">
      <c r="L77" s="46"/>
      <c r="M77" s="46"/>
      <c r="N77" s="47"/>
      <c r="O77" s="48"/>
      <c r="P77" s="48"/>
      <c r="Q77" s="49"/>
      <c r="R77" s="50"/>
      <c r="S77" s="50"/>
      <c r="T77" s="51"/>
      <c r="U77" s="49"/>
      <c r="V77" s="52"/>
      <c r="W77" s="31"/>
      <c r="X77" s="53"/>
      <c r="Y77" s="54"/>
      <c r="Z77" s="54"/>
    </row>
    <row r="78" spans="12:26" x14ac:dyDescent="0.2"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2:26" x14ac:dyDescent="0.2"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2:26" ht="15.75" x14ac:dyDescent="0.2">
      <c r="L80" s="32"/>
      <c r="M80" s="32"/>
      <c r="N80" s="32"/>
      <c r="O80" s="39"/>
      <c r="P80" s="22"/>
      <c r="Q80" s="58"/>
      <c r="R80" s="32"/>
      <c r="S80" s="34"/>
      <c r="T80" s="36"/>
      <c r="U80" s="36"/>
      <c r="V80" s="36"/>
      <c r="W80" s="36"/>
      <c r="X80" s="32"/>
      <c r="Y80" s="32"/>
      <c r="Z80" s="32"/>
    </row>
    <row r="81" spans="12:26" ht="15.75" x14ac:dyDescent="0.25">
      <c r="L81" s="32"/>
      <c r="M81" s="32"/>
      <c r="N81" s="32"/>
      <c r="O81" s="59"/>
      <c r="P81" s="59"/>
      <c r="Q81" s="17"/>
      <c r="R81" s="17"/>
      <c r="S81" s="37"/>
      <c r="T81" s="60"/>
      <c r="U81" s="60"/>
      <c r="V81" s="60"/>
      <c r="W81" s="60"/>
      <c r="X81" s="32"/>
      <c r="Y81" s="32"/>
      <c r="Z81" s="32"/>
    </row>
    <row r="82" spans="12:26" ht="15.75" x14ac:dyDescent="0.2">
      <c r="L82" s="32"/>
      <c r="M82" s="32"/>
      <c r="N82" s="32"/>
      <c r="O82" s="405"/>
      <c r="P82" s="405"/>
      <c r="Q82" s="61"/>
      <c r="R82" s="32"/>
      <c r="S82" s="32"/>
      <c r="T82" s="32"/>
      <c r="U82" s="32"/>
      <c r="V82" s="32"/>
      <c r="W82" s="32"/>
      <c r="X82" s="32"/>
      <c r="Y82" s="32"/>
      <c r="Z82" s="32"/>
    </row>
    <row r="83" spans="12:26" ht="15" x14ac:dyDescent="0.2">
      <c r="L83" s="32"/>
      <c r="M83" s="32"/>
      <c r="N83" s="32"/>
      <c r="O83" s="59"/>
      <c r="P83" s="59"/>
      <c r="Q83" s="17"/>
      <c r="R83" s="32"/>
      <c r="S83" s="32"/>
      <c r="T83" s="32"/>
      <c r="U83" s="32"/>
      <c r="V83" s="32"/>
      <c r="W83" s="32"/>
      <c r="X83" s="32"/>
      <c r="Y83" s="32"/>
      <c r="Z83" s="32"/>
    </row>
    <row r="84" spans="12:26" ht="18" x14ac:dyDescent="0.25">
      <c r="L84" s="32"/>
      <c r="M84" s="32"/>
      <c r="N84" s="32"/>
      <c r="O84" s="59"/>
      <c r="P84" s="22"/>
      <c r="Q84" s="62"/>
      <c r="R84" s="32"/>
      <c r="S84" s="20"/>
      <c r="T84" s="19"/>
      <c r="U84" s="63"/>
      <c r="V84" s="32"/>
      <c r="W84" s="32"/>
      <c r="X84" s="32"/>
      <c r="Y84" s="32"/>
      <c r="Z84" s="32"/>
    </row>
    <row r="85" spans="12:26" x14ac:dyDescent="0.2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</sheetData>
  <mergeCells count="4">
    <mergeCell ref="O82:P82"/>
    <mergeCell ref="D5:F5"/>
    <mergeCell ref="G5:I5"/>
    <mergeCell ref="A2:N3"/>
  </mergeCells>
  <phoneticPr fontId="9" type="noConversion"/>
  <conditionalFormatting sqref="J7:J37">
    <cfRule type="cellIs" dxfId="44" priority="16" stopIfTrue="1" operator="equal">
      <formula>0</formula>
    </cfRule>
  </conditionalFormatting>
  <conditionalFormatting sqref="F8:F37 L7:L37 M8:M37 N7:N37">
    <cfRule type="cellIs" dxfId="43" priority="15" stopIfTrue="1" operator="equal">
      <formula>0</formula>
    </cfRule>
  </conditionalFormatting>
  <conditionalFormatting sqref="I7:I37">
    <cfRule type="cellIs" dxfId="42" priority="13" operator="lessThan">
      <formula>0</formula>
    </cfRule>
    <cfRule type="cellIs" dxfId="41" priority="14" stopIfTrue="1" operator="equal">
      <formula>0</formula>
    </cfRule>
  </conditionalFormatting>
  <conditionalFormatting sqref="K12:K13 K19:K20 K26:K27 K33:K37">
    <cfRule type="cellIs" dxfId="40" priority="12" stopIfTrue="1" operator="equal">
      <formula>0</formula>
    </cfRule>
  </conditionalFormatting>
  <conditionalFormatting sqref="A7:B37">
    <cfRule type="cellIs" dxfId="39" priority="10" stopIfTrue="1" operator="equal">
      <formula>"Sa"</formula>
    </cfRule>
    <cfRule type="cellIs" dxfId="38" priority="11" stopIfTrue="1" operator="equal">
      <formula>"So"</formula>
    </cfRule>
  </conditionalFormatting>
  <conditionalFormatting sqref="F44 F42 F40 I42:M42 K45:L45">
    <cfRule type="cellIs" dxfId="37" priority="9" operator="equal">
      <formula>0</formula>
    </cfRule>
  </conditionalFormatting>
  <conditionalFormatting sqref="F48 F44 F46">
    <cfRule type="cellIs" dxfId="36" priority="7" operator="equal">
      <formula>0</formula>
    </cfRule>
    <cfRule type="cellIs" dxfId="35" priority="8" operator="equal">
      <formula>0</formula>
    </cfRule>
  </conditionalFormatting>
  <conditionalFormatting sqref="F7:F37">
    <cfRule type="cellIs" dxfId="34" priority="6" operator="lessThan">
      <formula>0</formula>
    </cfRule>
  </conditionalFormatting>
  <conditionalFormatting sqref="I45">
    <cfRule type="cellIs" dxfId="33" priority="4" operator="lessThanOrEqual">
      <formula>0</formula>
    </cfRule>
    <cfRule type="cellIs" dxfId="32" priority="5" operator="greaterThan">
      <formula>0</formula>
    </cfRule>
  </conditionalFormatting>
  <conditionalFormatting sqref="L4 K45:L45">
    <cfRule type="cellIs" dxfId="31" priority="2" operator="equal">
      <formula>0</formula>
    </cfRule>
    <cfRule type="cellIs" dxfId="30" priority="3" operator="equal">
      <formula>0</formula>
    </cfRule>
  </conditionalFormatting>
  <dataValidations count="5">
    <dataValidation type="list" allowBlank="1" showErrorMessage="1" sqref="V48:V77">
      <formula1>$K$3:$K$4</formula1>
      <formula2>0</formula2>
    </dataValidation>
    <dataValidation type="list" allowBlank="1" showErrorMessage="1" sqref="O54:P58 O68:P72 O75:P77 O61:P65">
      <formula1>$L$2:$L$4</formula1>
      <formula2>0</formula2>
    </dataValidation>
    <dataValidation type="list" allowBlank="1" showErrorMessage="1" sqref="O48:O52 R48:R77">
      <formula1>$L$3:$L$4</formula1>
      <formula2>0</formula2>
    </dataValidation>
    <dataValidation type="list" allowBlank="1" showInputMessage="1" showErrorMessage="1" sqref="D7:E37 G7:H37">
      <formula1>Zeiten</formula1>
    </dataValidation>
    <dataValidation type="list" allowBlank="1" showErrorMessage="1" sqref="K7:K37">
      <formula1>$K$2:$K$4</formula1>
    </dataValidation>
  </dataValidations>
  <printOptions horizontalCentered="1"/>
  <pageMargins left="0.35416666666666669" right="0.35416666666666669" top="0.6" bottom="0.64027777777777783" header="0.51180555555555562" footer="0.51180555555555562"/>
  <pageSetup paperSize="9" scale="72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2" tint="-0.499984740745262"/>
  </sheetPr>
  <dimension ref="A1:O48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6.85546875" customWidth="1"/>
    <col min="4" max="8" width="12.140625" customWidth="1"/>
    <col min="9" max="9" width="13.140625" customWidth="1"/>
    <col min="10" max="10" width="12.140625" customWidth="1"/>
    <col min="11" max="11" width="9.28515625" bestFit="1" customWidth="1"/>
    <col min="12" max="12" width="8" bestFit="1" customWidth="1"/>
    <col min="13" max="13" width="10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customHeight="1" x14ac:dyDescent="0.2">
      <c r="A2" s="382" t="s">
        <v>47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2"/>
    </row>
    <row r="3" spans="1:15" ht="21" customHeight="1" x14ac:dyDescent="0.2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2"/>
    </row>
    <row r="4" spans="1:15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17.25" customHeight="1" thickBot="1" x14ac:dyDescent="0.5">
      <c r="A5" s="2"/>
      <c r="B5" s="2"/>
      <c r="C5" s="13"/>
      <c r="D5" s="409" t="s">
        <v>0</v>
      </c>
      <c r="E5" s="409"/>
      <c r="F5" s="410"/>
      <c r="G5" s="411" t="s">
        <v>1</v>
      </c>
      <c r="H5" s="409"/>
      <c r="I5" s="409"/>
      <c r="J5" s="2"/>
      <c r="K5" s="94"/>
      <c r="L5" s="2"/>
      <c r="M5" s="2"/>
      <c r="N5" s="2"/>
      <c r="O5" s="32"/>
    </row>
    <row r="6" spans="1:15" ht="15.75" thickBot="1" x14ac:dyDescent="0.25">
      <c r="A6" s="230" t="s">
        <v>2</v>
      </c>
      <c r="B6" s="230" t="s">
        <v>24</v>
      </c>
      <c r="C6" s="258" t="s">
        <v>3</v>
      </c>
      <c r="D6" s="110" t="s">
        <v>4</v>
      </c>
      <c r="E6" s="110" t="s">
        <v>5</v>
      </c>
      <c r="F6" s="230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45" t="s">
        <v>22</v>
      </c>
      <c r="N6" s="230" t="s">
        <v>23</v>
      </c>
      <c r="O6" s="45"/>
    </row>
    <row r="7" spans="1:15" ht="15" thickTop="1" x14ac:dyDescent="0.2">
      <c r="A7" s="231" t="str">
        <f>TEXT(C7,"TTT")</f>
        <v>Di</v>
      </c>
      <c r="B7" s="231" t="str">
        <f>TRUNC((C7-WEEKDAY(C7,2)-DATE(YEAR(C7+4-WEEKDAY(C7,2)),1,-10))/7)&amp;". KW"</f>
        <v>44. KW</v>
      </c>
      <c r="C7" s="274">
        <v>41213</v>
      </c>
      <c r="D7" s="118"/>
      <c r="E7" s="237"/>
      <c r="F7" s="138">
        <f>IF(E7&lt;D7,(E7+1-Grundlage!$B$5-D7)*24,(E7-D7-Grundlage!$B$5)*24)</f>
        <v>-0.75</v>
      </c>
      <c r="G7" s="237"/>
      <c r="H7" s="237"/>
      <c r="I7" s="232">
        <f>IF(H7&lt;G7,(H7+1-Grundlage!$B$5-G7)*24,(H7-G7-Grundlage!$B$5)*24)</f>
        <v>-0.75</v>
      </c>
      <c r="J7" s="233" t="str">
        <f>IF(G7="","",I7-F7)</f>
        <v/>
      </c>
      <c r="K7" s="238"/>
      <c r="L7" s="234" t="str">
        <f>IF(K7="F",Grundlage!D5,"")</f>
        <v/>
      </c>
      <c r="M7" s="246" t="str">
        <f>IF(I7&lt;0,"",Grundlage!$E$5)</f>
        <v/>
      </c>
      <c r="N7" s="169">
        <f>SUMIF(I7:I9,"&gt;0")*Grundlage!$F$5</f>
        <v>0</v>
      </c>
      <c r="O7" s="54"/>
    </row>
    <row r="8" spans="1:15" ht="14.25" x14ac:dyDescent="0.2">
      <c r="A8" s="193" t="str">
        <f t="shared" ref="A8:A34" si="0">TEXT(C8,"TTT")</f>
        <v>Mi</v>
      </c>
      <c r="B8" s="193" t="str">
        <f t="shared" ref="B8:B34" si="1">TRUNC((C8-WEEKDAY(C8,2)-DATE(YEAR(C8+4-WEEKDAY(C8,2)),1,-10))/7)&amp;". KW"</f>
        <v>44. KW</v>
      </c>
      <c r="C8" s="196">
        <f>C7+1</f>
        <v>41214</v>
      </c>
      <c r="D8" s="116"/>
      <c r="E8" s="116"/>
      <c r="F8" s="200">
        <f>IF(E8&lt;D8,(E8+1-Grundlage!$B$5-D8)*24,(E8-D8-Grundlage!$B$5)*24)</f>
        <v>-0.75</v>
      </c>
      <c r="G8" s="116"/>
      <c r="H8" s="116"/>
      <c r="I8" s="204">
        <f>IF(H8&lt;G8,(H8+1-Grundlage!$B$5-G8)*24,(H8-G8-Grundlage!$B$5)*24)</f>
        <v>-0.75</v>
      </c>
      <c r="J8" s="200" t="str">
        <f t="shared" ref="J8:J34" si="2">IF(G8="","",I8-F8)</f>
        <v/>
      </c>
      <c r="K8" s="124"/>
      <c r="L8" s="215" t="str">
        <f>IF(K8="F",Grundlage!D6,"")</f>
        <v/>
      </c>
      <c r="M8" s="247" t="str">
        <f>IF(I8&lt;0,"",Grundlage!$E$5)</f>
        <v/>
      </c>
      <c r="N8" s="236">
        <f>SUMIF(I8:I10,"&gt;0")*Grundlage!$F$5</f>
        <v>0</v>
      </c>
      <c r="O8" s="54"/>
    </row>
    <row r="9" spans="1:15" ht="14.25" x14ac:dyDescent="0.2">
      <c r="A9" s="133" t="str">
        <f t="shared" si="0"/>
        <v>Do</v>
      </c>
      <c r="B9" s="133" t="str">
        <f t="shared" si="1"/>
        <v>44. KW</v>
      </c>
      <c r="C9" s="196">
        <f t="shared" ref="C9:C36" si="3">C8+1</f>
        <v>41215</v>
      </c>
      <c r="D9" s="118"/>
      <c r="E9" s="118"/>
      <c r="F9" s="140">
        <f>IF(E9&lt;D9,(E9+1-Grundlage!$B$5-D9)*24,(E9-D9-Grundlage!$B$5)*24)</f>
        <v>-0.75</v>
      </c>
      <c r="G9" s="118"/>
      <c r="H9" s="118"/>
      <c r="I9" s="147">
        <f>IF(H9&lt;G9,(H9+1-Grundlage!$B$5-G9)*24,(H9-G9-Grundlage!$B$5)*24)</f>
        <v>-0.75</v>
      </c>
      <c r="J9" s="140" t="str">
        <f t="shared" si="2"/>
        <v/>
      </c>
      <c r="K9" s="126"/>
      <c r="L9" s="158" t="str">
        <f>IF(K9="F",Grundlage!D7,"")</f>
        <v/>
      </c>
      <c r="M9" s="248" t="str">
        <f>IF(I9&lt;0,"",Grundlage!$E$5)</f>
        <v/>
      </c>
      <c r="N9" s="169">
        <f>SUMIF(I9:I11,"&gt;0")*Grundlage!$F$5</f>
        <v>0</v>
      </c>
      <c r="O9" s="54"/>
    </row>
    <row r="10" spans="1:15" ht="14.25" x14ac:dyDescent="0.2">
      <c r="A10" s="193" t="str">
        <f t="shared" si="0"/>
        <v>Fr</v>
      </c>
      <c r="B10" s="193" t="str">
        <f t="shared" si="1"/>
        <v>44. KW</v>
      </c>
      <c r="C10" s="196">
        <f t="shared" si="3"/>
        <v>41216</v>
      </c>
      <c r="D10" s="116"/>
      <c r="E10" s="116"/>
      <c r="F10" s="200">
        <f>IF(E10&lt;D10,(E10+1-Grundlage!$B$5-D10)*24,(E10-D10-Grundlage!$B$5)*24)</f>
        <v>-0.75</v>
      </c>
      <c r="G10" s="116"/>
      <c r="H10" s="116"/>
      <c r="I10" s="204">
        <f>IF(H10&lt;G10,(H10+1-Grundlage!$B$5-G10)*24,(H10-G10-Grundlage!$B$5)*24)</f>
        <v>-0.75</v>
      </c>
      <c r="J10" s="200" t="str">
        <f t="shared" si="2"/>
        <v/>
      </c>
      <c r="K10" s="124"/>
      <c r="L10" s="215" t="str">
        <f>IF(K10="F",Grundlage!D8,"")</f>
        <v/>
      </c>
      <c r="M10" s="247" t="str">
        <f>IF(I10&lt;0,"",Grundlage!$E$5)</f>
        <v/>
      </c>
      <c r="N10" s="236">
        <f>SUMIF(I10:I12,"&gt;0")*Grundlage!$F$5</f>
        <v>0</v>
      </c>
      <c r="O10" s="54"/>
    </row>
    <row r="11" spans="1:15" ht="14.25" x14ac:dyDescent="0.2">
      <c r="A11" s="131" t="str">
        <f t="shared" si="0"/>
        <v>Sa</v>
      </c>
      <c r="B11" s="131" t="str">
        <f t="shared" si="1"/>
        <v>44. KW</v>
      </c>
      <c r="C11" s="196">
        <f t="shared" si="3"/>
        <v>41217</v>
      </c>
      <c r="D11" s="239"/>
      <c r="E11" s="111"/>
      <c r="F11" s="142">
        <f>IF(E11&lt;D11,(E11+1-Grundlage!$B$5-D11)*24,(E11-D11-Grundlage!$B$5)*24)</f>
        <v>-0.75</v>
      </c>
      <c r="G11" s="111"/>
      <c r="H11" s="111"/>
      <c r="I11" s="149">
        <f>IF(H11&lt;G11,(H11+1-Grundlage!$B$5-G11)*24,(H11-G11-Grundlage!$B$5)*24)</f>
        <v>-0.75</v>
      </c>
      <c r="J11" s="142" t="str">
        <f t="shared" si="2"/>
        <v/>
      </c>
      <c r="K11" s="123"/>
      <c r="L11" s="164" t="str">
        <f>IF(K11="F",Grundlage!D9,"")</f>
        <v/>
      </c>
      <c r="M11" s="249" t="str">
        <f>IF(I11&lt;0,"",Grundlage!$E$5)</f>
        <v/>
      </c>
      <c r="N11" s="166">
        <f>SUMIF(I11:I13,"&gt;0")*Grundlage!$F$5</f>
        <v>0</v>
      </c>
      <c r="O11" s="54"/>
    </row>
    <row r="12" spans="1:15" ht="14.25" x14ac:dyDescent="0.2">
      <c r="A12" s="137" t="str">
        <f t="shared" si="0"/>
        <v>So</v>
      </c>
      <c r="B12" s="137" t="str">
        <f t="shared" si="1"/>
        <v>44. KW</v>
      </c>
      <c r="C12" s="196">
        <f t="shared" si="3"/>
        <v>41218</v>
      </c>
      <c r="D12" s="111"/>
      <c r="E12" s="115"/>
      <c r="F12" s="139">
        <f>IF(E12&lt;D12,(E12+1-Grundlage!$B$5-D12)*24,(E12-D12-Grundlage!$B$5)*24)</f>
        <v>-0.75</v>
      </c>
      <c r="G12" s="115"/>
      <c r="H12" s="115"/>
      <c r="I12" s="146">
        <f>IF(H12&lt;G12,(H12+1-Grundlage!$B$5-G12)*24,(H12-G12-Grundlage!$B$5)*24)</f>
        <v>-0.75</v>
      </c>
      <c r="J12" s="139" t="str">
        <f t="shared" si="2"/>
        <v/>
      </c>
      <c r="K12" s="122"/>
      <c r="L12" s="154" t="str">
        <f>IF(K12="F",Grundlage!D10,"")</f>
        <v/>
      </c>
      <c r="M12" s="250" t="str">
        <f>IF(I12&lt;0,"",Grundlage!$E$5)</f>
        <v/>
      </c>
      <c r="N12" s="156">
        <f>SUMIF(I12:I14,"&gt;0")*Grundlage!$F$5</f>
        <v>0</v>
      </c>
      <c r="O12" s="56"/>
    </row>
    <row r="13" spans="1:15" ht="14.25" x14ac:dyDescent="0.2">
      <c r="A13" s="133" t="str">
        <f t="shared" si="0"/>
        <v>Mo</v>
      </c>
      <c r="B13" s="133" t="str">
        <f t="shared" si="1"/>
        <v>45. KW</v>
      </c>
      <c r="C13" s="196">
        <f t="shared" si="3"/>
        <v>41219</v>
      </c>
      <c r="D13" s="118"/>
      <c r="E13" s="118"/>
      <c r="F13" s="140">
        <f>IF(E13&lt;D13,(E13+1-Grundlage!$B$5-D13)*24,(E13-D13-Grundlage!$B$5)*24)</f>
        <v>-0.75</v>
      </c>
      <c r="G13" s="118"/>
      <c r="H13" s="118"/>
      <c r="I13" s="147">
        <f>IF(H13&lt;G13,(H13+1-Grundlage!$B$5-G13)*24,(H13-G13-Grundlage!$B$5)*24)</f>
        <v>-0.75</v>
      </c>
      <c r="J13" s="140" t="str">
        <f t="shared" si="2"/>
        <v/>
      </c>
      <c r="K13" s="126"/>
      <c r="L13" s="158" t="str">
        <f>IF(K13="F",Grundlage!D11,"")</f>
        <v/>
      </c>
      <c r="M13" s="251" t="str">
        <f>IF(I13&lt;0,"",Grundlage!$E$5)</f>
        <v/>
      </c>
      <c r="N13" s="169">
        <f>SUMIF(I13:I15,"&gt;0")*Grundlage!$F$5</f>
        <v>0</v>
      </c>
      <c r="O13" s="54"/>
    </row>
    <row r="14" spans="1:15" ht="14.25" x14ac:dyDescent="0.2">
      <c r="A14" s="193" t="str">
        <f t="shared" si="0"/>
        <v>Di</v>
      </c>
      <c r="B14" s="193" t="str">
        <f t="shared" si="1"/>
        <v>45. KW</v>
      </c>
      <c r="C14" s="196">
        <f t="shared" si="3"/>
        <v>41220</v>
      </c>
      <c r="D14" s="116"/>
      <c r="E14" s="116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47" t="str">
        <f>IF(I14&lt;0,"",Grundlage!$E$5)</f>
        <v/>
      </c>
      <c r="N14" s="236">
        <f>SUMIF(I14:I16,"&gt;0")*Grundlage!$F$5</f>
        <v>0</v>
      </c>
      <c r="O14" s="54"/>
    </row>
    <row r="15" spans="1:15" ht="14.25" x14ac:dyDescent="0.2">
      <c r="A15" s="131" t="str">
        <f t="shared" si="0"/>
        <v>Mi</v>
      </c>
      <c r="B15" s="131" t="str">
        <f t="shared" si="1"/>
        <v>45. KW</v>
      </c>
      <c r="C15" s="196">
        <f t="shared" si="3"/>
        <v>41221</v>
      </c>
      <c r="D15" s="111"/>
      <c r="E15" s="111"/>
      <c r="F15" s="142">
        <f>IF(E15&lt;D15,(E15+1-Grundlage!$B$5-D15)*24,(E15-D15-Grundlage!$B$5)*24)</f>
        <v>-0.75</v>
      </c>
      <c r="G15" s="111"/>
      <c r="H15" s="111"/>
      <c r="I15" s="149">
        <f>IF(H15&lt;G15,(H15+1-Grundlage!$B$5-G15)*24,(H15-G15-Grundlage!$B$5)*24)</f>
        <v>-0.75</v>
      </c>
      <c r="J15" s="142" t="str">
        <f t="shared" si="2"/>
        <v/>
      </c>
      <c r="K15" s="123"/>
      <c r="L15" s="164" t="str">
        <f>IF(K15="F",Grundlage!D13,"")</f>
        <v/>
      </c>
      <c r="M15" s="249" t="str">
        <f>IF(I15&lt;0,"",Grundlage!$E$5)</f>
        <v/>
      </c>
      <c r="N15" s="166">
        <f>SUMIF(I15:I17,"&gt;0")*Grundlage!$F$5</f>
        <v>0</v>
      </c>
      <c r="O15" s="54"/>
    </row>
    <row r="16" spans="1:15" ht="14.25" x14ac:dyDescent="0.2">
      <c r="A16" s="133" t="str">
        <f t="shared" si="0"/>
        <v>Do</v>
      </c>
      <c r="B16" s="133" t="str">
        <f t="shared" si="1"/>
        <v>45. KW</v>
      </c>
      <c r="C16" s="196">
        <f t="shared" si="3"/>
        <v>41222</v>
      </c>
      <c r="D16" s="113"/>
      <c r="E16" s="113"/>
      <c r="F16" s="199">
        <f>IF(E16&lt;D16,(E16+1-Grundlage!$B$5-D16)*24,(E16-D16-Grundlage!$B$5)*24)</f>
        <v>-0.75</v>
      </c>
      <c r="G16" s="113"/>
      <c r="H16" s="113"/>
      <c r="I16" s="203">
        <f>IF(H16&lt;G16,(H16+1-Grundlage!$B$5-G16)*24,(H16-G16-Grundlage!$B$5)*24)</f>
        <v>-0.75</v>
      </c>
      <c r="J16" s="199" t="str">
        <f t="shared" si="2"/>
        <v/>
      </c>
      <c r="K16" s="120"/>
      <c r="L16" s="214" t="str">
        <f>IF(K16="F",Grundlage!D14,"")</f>
        <v/>
      </c>
      <c r="M16" s="252" t="str">
        <f>IF(I16&lt;0,"",Grundlage!$E$5)</f>
        <v/>
      </c>
      <c r="N16" s="160">
        <f>SUMIF(I16:I18,"&gt;0")*Grundlage!$F$5</f>
        <v>0</v>
      </c>
      <c r="O16" s="54"/>
    </row>
    <row r="17" spans="1:15" ht="14.25" x14ac:dyDescent="0.2">
      <c r="A17" s="193" t="str">
        <f t="shared" si="0"/>
        <v>Fr</v>
      </c>
      <c r="B17" s="193" t="str">
        <f t="shared" si="1"/>
        <v>45. KW</v>
      </c>
      <c r="C17" s="196">
        <f t="shared" si="3"/>
        <v>41223</v>
      </c>
      <c r="D17" s="116"/>
      <c r="E17" s="116"/>
      <c r="F17" s="200">
        <f>IF(E17&lt;D17,(E17+1-Grundlage!$B$5-D17)*24,(E17-D17-Grundlage!$B$5)*24)</f>
        <v>-0.75</v>
      </c>
      <c r="G17" s="116"/>
      <c r="H17" s="116"/>
      <c r="I17" s="204">
        <f>IF(H17&lt;G17,(H17+1-Grundlage!$B$5-G17)*24,(H17-G17-Grundlage!$B$5)*24)</f>
        <v>-0.75</v>
      </c>
      <c r="J17" s="200" t="str">
        <f t="shared" si="2"/>
        <v/>
      </c>
      <c r="K17" s="124"/>
      <c r="L17" s="215" t="str">
        <f>IF(K17="F",Grundlage!D15,"")</f>
        <v/>
      </c>
      <c r="M17" s="247" t="str">
        <f>IF(I17&lt;0,"",Grundlage!$E$5)</f>
        <v/>
      </c>
      <c r="N17" s="236">
        <f>SUMIF(I17:I19,"&gt;0")*Grundlage!$F$5</f>
        <v>0</v>
      </c>
      <c r="O17" s="54"/>
    </row>
    <row r="18" spans="1:15" ht="14.25" x14ac:dyDescent="0.2">
      <c r="A18" s="131" t="str">
        <f t="shared" si="0"/>
        <v>Sa</v>
      </c>
      <c r="B18" s="131" t="str">
        <f t="shared" si="1"/>
        <v>45. KW</v>
      </c>
      <c r="C18" s="196">
        <f t="shared" si="3"/>
        <v>41224</v>
      </c>
      <c r="D18" s="111"/>
      <c r="E18" s="111"/>
      <c r="F18" s="142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249" t="str">
        <f>IF(I18&lt;0,"",Grundlage!$E$5)</f>
        <v/>
      </c>
      <c r="N18" s="166">
        <f>SUMIF(I18:I20,"&gt;0")*Grundlage!$F$5</f>
        <v>0</v>
      </c>
      <c r="O18" s="54"/>
    </row>
    <row r="19" spans="1:15" ht="14.25" x14ac:dyDescent="0.2">
      <c r="A19" s="137" t="str">
        <f t="shared" si="0"/>
        <v>So</v>
      </c>
      <c r="B19" s="137" t="str">
        <f t="shared" si="1"/>
        <v>45. KW</v>
      </c>
      <c r="C19" s="196">
        <f t="shared" si="3"/>
        <v>41225</v>
      </c>
      <c r="D19" s="115"/>
      <c r="E19" s="115"/>
      <c r="F19" s="139">
        <f>IF(E19&lt;D19,(E19+1-Grundlage!$B$5-D19)*24,(E19-D19-Grundlage!$B$5)*24)</f>
        <v>-0.75</v>
      </c>
      <c r="G19" s="115"/>
      <c r="H19" s="115"/>
      <c r="I19" s="146">
        <f>IF(H19&lt;G19,(H19+1-Grundlage!$B$5-G19)*24,(H19-G19-Grundlage!$B$5)*24)</f>
        <v>-0.75</v>
      </c>
      <c r="J19" s="139" t="str">
        <f t="shared" si="2"/>
        <v/>
      </c>
      <c r="K19" s="122"/>
      <c r="L19" s="154" t="str">
        <f>IF(K19="F",Grundlage!D17,"")</f>
        <v/>
      </c>
      <c r="M19" s="250" t="str">
        <f>IF(I19&lt;0,"",Grundlage!$E$5)</f>
        <v/>
      </c>
      <c r="N19" s="156">
        <f>SUMIF(I19:I21,"&gt;0")*Grundlage!$F$5</f>
        <v>0</v>
      </c>
      <c r="O19" s="54"/>
    </row>
    <row r="20" spans="1:15" ht="14.25" x14ac:dyDescent="0.2">
      <c r="A20" s="133" t="str">
        <f t="shared" si="0"/>
        <v>Mo</v>
      </c>
      <c r="B20" s="133" t="str">
        <f t="shared" si="1"/>
        <v>46. KW</v>
      </c>
      <c r="C20" s="196">
        <f t="shared" si="3"/>
        <v>41226</v>
      </c>
      <c r="D20" s="118"/>
      <c r="E20" s="118"/>
      <c r="F20" s="140">
        <f>IF(E20&lt;D20,(E20+1-Grundlage!$B$5-D20)*24,(E20-D20-Grundlage!$B$5)*24)</f>
        <v>-0.75</v>
      </c>
      <c r="G20" s="118"/>
      <c r="H20" s="118"/>
      <c r="I20" s="147">
        <f>IF(H20&lt;G20,(H20+1-Grundlage!$B$5-G20)*24,(H20-G20-Grundlage!$B$5)*24)</f>
        <v>-0.75</v>
      </c>
      <c r="J20" s="140" t="str">
        <f t="shared" si="2"/>
        <v/>
      </c>
      <c r="K20" s="126"/>
      <c r="L20" s="158" t="str">
        <f>IF(K20="F",Grundlage!D18,"")</f>
        <v/>
      </c>
      <c r="M20" s="251" t="str">
        <f>IF(I20&lt;0,"",Grundlage!$E$5)</f>
        <v/>
      </c>
      <c r="N20" s="169">
        <f>SUMIF(I20:I22,"&gt;0")*Grundlage!$F$5</f>
        <v>0</v>
      </c>
      <c r="O20" s="54"/>
    </row>
    <row r="21" spans="1:15" ht="14.25" x14ac:dyDescent="0.2">
      <c r="A21" s="193" t="str">
        <f t="shared" si="0"/>
        <v>Di</v>
      </c>
      <c r="B21" s="193" t="str">
        <f t="shared" si="1"/>
        <v>46. KW</v>
      </c>
      <c r="C21" s="196">
        <f t="shared" si="3"/>
        <v>41227</v>
      </c>
      <c r="D21" s="116"/>
      <c r="E21" s="116"/>
      <c r="F21" s="200">
        <f>IF(E21&lt;D21,(E21+1-Grundlage!$B$5-D21)*24,(E21-D21-Grundlage!$B$5)*24)</f>
        <v>-0.75</v>
      </c>
      <c r="G21" s="116"/>
      <c r="H21" s="116"/>
      <c r="I21" s="204">
        <f>IF(H21&lt;G21,(H21+1-Grundlage!$B$5-G21)*24,(H21-G21-Grundlage!$B$5)*24)</f>
        <v>-0.75</v>
      </c>
      <c r="J21" s="200" t="str">
        <f t="shared" si="2"/>
        <v/>
      </c>
      <c r="K21" s="124"/>
      <c r="L21" s="215" t="str">
        <f>IF(K21="F",Grundlage!D19,"")</f>
        <v/>
      </c>
      <c r="M21" s="247" t="str">
        <f>IF(I21&lt;0,"",Grundlage!$E$5)</f>
        <v/>
      </c>
      <c r="N21" s="236">
        <f>SUMIF(I21:I23,"&gt;0")*Grundlage!$F$5</f>
        <v>0</v>
      </c>
      <c r="O21" s="54"/>
    </row>
    <row r="22" spans="1:15" ht="14.25" x14ac:dyDescent="0.2">
      <c r="A22" s="131" t="str">
        <f t="shared" si="0"/>
        <v>Mi</v>
      </c>
      <c r="B22" s="131" t="str">
        <f t="shared" si="1"/>
        <v>46. KW</v>
      </c>
      <c r="C22" s="196">
        <f t="shared" si="3"/>
        <v>41228</v>
      </c>
      <c r="D22" s="111"/>
      <c r="E22" s="111"/>
      <c r="F22" s="142">
        <f>IF(E22&lt;D22,(E22+1-Grundlage!$B$5-D22)*24,(E22-D22-Grundlage!$B$5)*24)</f>
        <v>-0.75</v>
      </c>
      <c r="G22" s="111"/>
      <c r="H22" s="111"/>
      <c r="I22" s="149">
        <f>IF(H22&lt;G22,(H22+1-Grundlage!$B$5-G22)*24,(H22-G22-Grundlage!$B$5)*24)</f>
        <v>-0.75</v>
      </c>
      <c r="J22" s="142" t="str">
        <f t="shared" si="2"/>
        <v/>
      </c>
      <c r="K22" s="123"/>
      <c r="L22" s="164" t="str">
        <f>IF(K22="F",Grundlage!D20,"")</f>
        <v/>
      </c>
      <c r="M22" s="249" t="str">
        <f>IF(I22&lt;0,"",Grundlage!$E$5)</f>
        <v/>
      </c>
      <c r="N22" s="166">
        <f>SUMIF(I22:I24,"&gt;0")*Grundlage!$F$5</f>
        <v>0</v>
      </c>
      <c r="O22" s="54"/>
    </row>
    <row r="23" spans="1:15" ht="14.25" x14ac:dyDescent="0.2">
      <c r="A23" s="133" t="str">
        <f t="shared" si="0"/>
        <v>Do</v>
      </c>
      <c r="B23" s="133" t="str">
        <f t="shared" si="1"/>
        <v>46. KW</v>
      </c>
      <c r="C23" s="196">
        <f t="shared" si="3"/>
        <v>41229</v>
      </c>
      <c r="D23" s="113"/>
      <c r="E23" s="113"/>
      <c r="F23" s="199">
        <f>IF(E23&lt;D23,(E23+1-Grundlage!$B$5-D23)*24,(E23-D23-Grundlage!$B$5)*24)</f>
        <v>-0.75</v>
      </c>
      <c r="G23" s="113"/>
      <c r="H23" s="113"/>
      <c r="I23" s="203">
        <f>IF(H23&lt;G23,(H23+1-Grundlage!$B$5-G23)*24,(H23-G23-Grundlage!$B$5)*24)</f>
        <v>-0.75</v>
      </c>
      <c r="J23" s="199" t="str">
        <f t="shared" si="2"/>
        <v/>
      </c>
      <c r="K23" s="120"/>
      <c r="L23" s="214" t="str">
        <f>IF(K23="F",Grundlage!D21,"")</f>
        <v/>
      </c>
      <c r="M23" s="252" t="str">
        <f>IF(I23&lt;0,"",Grundlage!$E$5)</f>
        <v/>
      </c>
      <c r="N23" s="160">
        <f>SUMIF(I23:I25,"&gt;0")*Grundlage!$F$5</f>
        <v>0</v>
      </c>
      <c r="O23" s="54"/>
    </row>
    <row r="24" spans="1:15" ht="14.25" x14ac:dyDescent="0.2">
      <c r="A24" s="193" t="str">
        <f t="shared" si="0"/>
        <v>Fr</v>
      </c>
      <c r="B24" s="193" t="str">
        <f t="shared" si="1"/>
        <v>46. KW</v>
      </c>
      <c r="C24" s="196">
        <f t="shared" si="3"/>
        <v>41230</v>
      </c>
      <c r="D24" s="116"/>
      <c r="E24" s="116"/>
      <c r="F24" s="200">
        <f>IF(E24&lt;D24,(E24+1-Grundlage!$B$5-D24)*24,(E24-D24-Grundlage!$B$5)*24)</f>
        <v>-0.75</v>
      </c>
      <c r="G24" s="116"/>
      <c r="H24" s="116"/>
      <c r="I24" s="204">
        <f>IF(H24&lt;G24,(H24+1-Grundlage!$B$5-G24)*24,(H24-G24-Grundlage!$B$5)*24)</f>
        <v>-0.75</v>
      </c>
      <c r="J24" s="200" t="str">
        <f t="shared" si="2"/>
        <v/>
      </c>
      <c r="K24" s="124"/>
      <c r="L24" s="215" t="str">
        <f>IF(K24="F",Grundlage!D22,"")</f>
        <v/>
      </c>
      <c r="M24" s="247" t="str">
        <f>IF(I24&lt;0,"",Grundlage!$E$5)</f>
        <v/>
      </c>
      <c r="N24" s="236">
        <f>SUMIF(I24:I26,"&gt;0")*Grundlage!$F$5</f>
        <v>0</v>
      </c>
      <c r="O24" s="54"/>
    </row>
    <row r="25" spans="1:15" ht="14.25" x14ac:dyDescent="0.2">
      <c r="A25" s="133" t="str">
        <f t="shared" si="0"/>
        <v>Sa</v>
      </c>
      <c r="B25" s="133" t="str">
        <f t="shared" si="1"/>
        <v>46. KW</v>
      </c>
      <c r="C25" s="196">
        <f t="shared" si="3"/>
        <v>41231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251" t="str">
        <f>IF(I25&lt;0,"",Grundlage!$E$5)</f>
        <v/>
      </c>
      <c r="N25" s="169">
        <f>SUMIF(I25:I27,"&gt;0")*Grundlage!$F$5</f>
        <v>0</v>
      </c>
      <c r="O25" s="54"/>
    </row>
    <row r="26" spans="1:15" ht="14.25" x14ac:dyDescent="0.2">
      <c r="A26" s="137" t="str">
        <f t="shared" si="0"/>
        <v>So</v>
      </c>
      <c r="B26" s="137" t="str">
        <f t="shared" si="1"/>
        <v>46. KW</v>
      </c>
      <c r="C26" s="196">
        <f t="shared" si="3"/>
        <v>41232</v>
      </c>
      <c r="D26" s="115"/>
      <c r="E26" s="115"/>
      <c r="F26" s="139">
        <f>IF(E26&lt;D26,(E26+1-Grundlage!$B$5-D26)*24,(E26-D26-Grundlage!$B$5)*24)</f>
        <v>-0.75</v>
      </c>
      <c r="G26" s="115"/>
      <c r="H26" s="115"/>
      <c r="I26" s="146">
        <f>IF(H26&lt;G26,(H26+1-Grundlage!$B$5-G26)*24,(H26-G26-Grundlage!$B$5)*24)</f>
        <v>-0.75</v>
      </c>
      <c r="J26" s="139" t="str">
        <f t="shared" si="2"/>
        <v/>
      </c>
      <c r="K26" s="176"/>
      <c r="L26" s="154" t="str">
        <f>IF(K26="F",Grundlage!D24,"")</f>
        <v/>
      </c>
      <c r="M26" s="250" t="str">
        <f>IF(I26&lt;0,"",Grundlage!$E$5)</f>
        <v/>
      </c>
      <c r="N26" s="156">
        <f>SUMIF(I26:I28,"&gt;0")*Grundlage!$F$5</f>
        <v>0</v>
      </c>
      <c r="O26" s="54"/>
    </row>
    <row r="27" spans="1:15" ht="14.25" x14ac:dyDescent="0.2">
      <c r="A27" s="133" t="str">
        <f t="shared" si="0"/>
        <v>Mo</v>
      </c>
      <c r="B27" s="133" t="str">
        <f t="shared" si="1"/>
        <v>47. KW</v>
      </c>
      <c r="C27" s="196">
        <f t="shared" si="3"/>
        <v>41233</v>
      </c>
      <c r="D27" s="118"/>
      <c r="E27" s="118"/>
      <c r="F27" s="140">
        <f>IF(E27&lt;D27,(E27+1-Grundlage!$B$5-D27)*24,(E27-D27-Grundlage!$B$5)*24)</f>
        <v>-0.75</v>
      </c>
      <c r="G27" s="118"/>
      <c r="H27" s="118"/>
      <c r="I27" s="147">
        <f>IF(H27&lt;G27,(H27+1-Grundlage!$B$5-G27)*24,(H27-G27-Grundlage!$B$5)*24)</f>
        <v>-0.75</v>
      </c>
      <c r="J27" s="140" t="str">
        <f t="shared" si="2"/>
        <v/>
      </c>
      <c r="K27" s="126"/>
      <c r="L27" s="158" t="str">
        <f>IF(K27="F",Grundlage!D25,"")</f>
        <v/>
      </c>
      <c r="M27" s="251" t="str">
        <f>IF(I27&lt;0,"",Grundlage!$E$5)</f>
        <v/>
      </c>
      <c r="N27" s="169">
        <f>SUMIF(I27:I29,"&gt;0")*Grundlage!$F$5</f>
        <v>0</v>
      </c>
      <c r="O27" s="54"/>
    </row>
    <row r="28" spans="1:15" ht="14.25" x14ac:dyDescent="0.2">
      <c r="A28" s="193" t="str">
        <f t="shared" si="0"/>
        <v>Di</v>
      </c>
      <c r="B28" s="193" t="str">
        <f t="shared" si="1"/>
        <v>47. KW</v>
      </c>
      <c r="C28" s="196">
        <f t="shared" si="3"/>
        <v>41234</v>
      </c>
      <c r="D28" s="116"/>
      <c r="E28" s="242"/>
      <c r="F28" s="200">
        <f>IF(E28&lt;D28,(E28+1-Grundlage!$B$5-D28)*24,(E28-D28-Grundlage!$B$5)*24)</f>
        <v>-0.75</v>
      </c>
      <c r="G28" s="116"/>
      <c r="H28" s="116"/>
      <c r="I28" s="204">
        <f>IF(H28&lt;G28,(H28+1-Grundlage!$B$5-G28)*24,(H28-G28-Grundlage!$B$5)*24)</f>
        <v>-0.75</v>
      </c>
      <c r="J28" s="200" t="str">
        <f t="shared" si="2"/>
        <v/>
      </c>
      <c r="K28" s="124"/>
      <c r="L28" s="215" t="str">
        <f>IF(K28="F",Grundlage!D26,"")</f>
        <v/>
      </c>
      <c r="M28" s="247" t="str">
        <f>IF(I28&lt;0,"",Grundlage!$E$5)</f>
        <v/>
      </c>
      <c r="N28" s="236">
        <f>SUMIF(I28:I30,"&gt;0")*Grundlage!$F$5</f>
        <v>0</v>
      </c>
      <c r="O28" s="54"/>
    </row>
    <row r="29" spans="1:15" ht="14.25" x14ac:dyDescent="0.2">
      <c r="A29" s="131" t="str">
        <f t="shared" si="0"/>
        <v>Mi</v>
      </c>
      <c r="B29" s="131" t="str">
        <f t="shared" si="1"/>
        <v>47. KW</v>
      </c>
      <c r="C29" s="196">
        <f t="shared" si="3"/>
        <v>41235</v>
      </c>
      <c r="D29" s="111"/>
      <c r="E29" s="243"/>
      <c r="F29" s="142">
        <f>IF(E29&lt;D29,(E29+1-Grundlage!$B$5-D29)*24,(E29-D29-Grundlage!$B$5)*24)</f>
        <v>-0.75</v>
      </c>
      <c r="G29" s="111"/>
      <c r="H29" s="111"/>
      <c r="I29" s="149">
        <f>IF(H29&lt;G29,(H29+1-Grundlage!$B$5-G29)*24,(H29-G29-Grundlage!$B$5)*24)</f>
        <v>-0.75</v>
      </c>
      <c r="J29" s="142" t="str">
        <f t="shared" si="2"/>
        <v/>
      </c>
      <c r="K29" s="123"/>
      <c r="L29" s="164" t="str">
        <f>IF(K29="F",Grundlage!D27,"")</f>
        <v/>
      </c>
      <c r="M29" s="249" t="str">
        <f>IF(I29&lt;0,"",Grundlage!$E$5)</f>
        <v/>
      </c>
      <c r="N29" s="166">
        <f>SUMIF(I29:I31,"&gt;0")*Grundlage!$F$5</f>
        <v>0</v>
      </c>
      <c r="O29" s="54"/>
    </row>
    <row r="30" spans="1:15" ht="14.25" x14ac:dyDescent="0.2">
      <c r="A30" s="133" t="str">
        <f t="shared" si="0"/>
        <v>Do</v>
      </c>
      <c r="B30" s="133" t="str">
        <f t="shared" si="1"/>
        <v>47. KW</v>
      </c>
      <c r="C30" s="196">
        <f t="shared" si="3"/>
        <v>41236</v>
      </c>
      <c r="D30" s="113"/>
      <c r="E30" s="113"/>
      <c r="F30" s="199">
        <f>IF(E30&lt;D30,(E30+1-Grundlage!$B$5-D30)*24,(E30-D30-Grundlage!$B$5)*24)</f>
        <v>-0.75</v>
      </c>
      <c r="G30" s="113"/>
      <c r="H30" s="113"/>
      <c r="I30" s="203">
        <f>IF(H30&lt;G30,(H30+1-Grundlage!$B$5-G30)*24,(H30-G30-Grundlage!$B$5)*24)</f>
        <v>-0.75</v>
      </c>
      <c r="J30" s="199" t="str">
        <f t="shared" si="2"/>
        <v/>
      </c>
      <c r="K30" s="120"/>
      <c r="L30" s="214" t="str">
        <f>IF(K30="F",Grundlage!D28,"")</f>
        <v/>
      </c>
      <c r="M30" s="252" t="str">
        <f>IF(I30&lt;0,"",Grundlage!$E$5)</f>
        <v/>
      </c>
      <c r="N30" s="160">
        <f>SUMIF(I30:I32,"&gt;0")*Grundlage!$F$5</f>
        <v>0</v>
      </c>
      <c r="O30" s="54"/>
    </row>
    <row r="31" spans="1:15" ht="14.25" x14ac:dyDescent="0.2">
      <c r="A31" s="193" t="str">
        <f t="shared" si="0"/>
        <v>Fr</v>
      </c>
      <c r="B31" s="193" t="str">
        <f t="shared" si="1"/>
        <v>47. KW</v>
      </c>
      <c r="C31" s="196">
        <f t="shared" si="3"/>
        <v>41237</v>
      </c>
      <c r="D31" s="116"/>
      <c r="E31" s="116"/>
      <c r="F31" s="200">
        <f>IF(E31&lt;D31,(E31+1-Grundlage!$B$5-D31)*24,(E31-D31-Grundlage!$B$5)*24)</f>
        <v>-0.75</v>
      </c>
      <c r="G31" s="116"/>
      <c r="H31" s="116"/>
      <c r="I31" s="204">
        <f>IF(H31&lt;G31,(H31+1-Grundlage!$B$5-G31)*24,(H31-G31-Grundlage!$B$5)*24)</f>
        <v>-0.75</v>
      </c>
      <c r="J31" s="200" t="str">
        <f t="shared" si="2"/>
        <v/>
      </c>
      <c r="K31" s="124"/>
      <c r="L31" s="215" t="str">
        <f>IF(K31="F",Grundlage!D29,"")</f>
        <v/>
      </c>
      <c r="M31" s="247" t="str">
        <f>IF(I31&lt;0,"",Grundlage!$E$5)</f>
        <v/>
      </c>
      <c r="N31" s="236">
        <f>SUMIF(I31:I33,"&gt;0")*Grundlage!$F$5</f>
        <v>0</v>
      </c>
      <c r="O31" s="54"/>
    </row>
    <row r="32" spans="1:15" ht="14.25" x14ac:dyDescent="0.2">
      <c r="A32" s="131" t="str">
        <f t="shared" si="0"/>
        <v>Sa</v>
      </c>
      <c r="B32" s="131" t="str">
        <f t="shared" si="1"/>
        <v>47. KW</v>
      </c>
      <c r="C32" s="196">
        <f t="shared" si="3"/>
        <v>41238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2" t="str">
        <f t="shared" si="2"/>
        <v/>
      </c>
      <c r="K32" s="126"/>
      <c r="L32" s="158" t="str">
        <f>IF(K32="F",Grundlage!D30,"")</f>
        <v/>
      </c>
      <c r="M32" s="251" t="str">
        <f>IF(I32&lt;0,"",Grundlage!$E$5)</f>
        <v/>
      </c>
      <c r="N32" s="169">
        <f>SUMIF(I32:I34,"&gt;0")*Grundlage!$F$5</f>
        <v>0</v>
      </c>
      <c r="O32" s="54"/>
    </row>
    <row r="33" spans="1:15" ht="14.25" x14ac:dyDescent="0.2">
      <c r="A33" s="137" t="str">
        <f t="shared" si="0"/>
        <v>So</v>
      </c>
      <c r="B33" s="137" t="str">
        <f t="shared" si="1"/>
        <v>47. KW</v>
      </c>
      <c r="C33" s="196">
        <f t="shared" si="3"/>
        <v>41239</v>
      </c>
      <c r="D33" s="115"/>
      <c r="E33" s="115"/>
      <c r="F33" s="139">
        <f>IF(E33&lt;D33,(E33+1-Grundlage!$B$5-D33)*24,(E33-D33-Grundlage!$B$5)*24)</f>
        <v>-0.75</v>
      </c>
      <c r="G33" s="115"/>
      <c r="H33" s="115"/>
      <c r="I33" s="146">
        <f>IF(H33&lt;G33,(H33+1-Grundlage!$B$5-G33)*24,(H33-G33-Grundlage!$B$5)*24)</f>
        <v>-0.75</v>
      </c>
      <c r="J33" s="139" t="str">
        <f t="shared" si="2"/>
        <v/>
      </c>
      <c r="K33" s="122"/>
      <c r="L33" s="154" t="str">
        <f>IF(K33="F",Grundlage!D31,"")</f>
        <v/>
      </c>
      <c r="M33" s="250" t="str">
        <f>IF(I33&lt;0,"",Grundlage!$E$5)</f>
        <v/>
      </c>
      <c r="N33" s="156">
        <f>SUMIF(I33:I35,"&gt;0")*Grundlage!$F$5</f>
        <v>0</v>
      </c>
      <c r="O33" s="54"/>
    </row>
    <row r="34" spans="1:15" ht="14.25" x14ac:dyDescent="0.2">
      <c r="A34" s="133" t="str">
        <f t="shared" si="0"/>
        <v>Mo</v>
      </c>
      <c r="B34" s="133" t="str">
        <f t="shared" si="1"/>
        <v>48. KW</v>
      </c>
      <c r="C34" s="196">
        <f t="shared" si="3"/>
        <v>41240</v>
      </c>
      <c r="D34" s="118"/>
      <c r="E34" s="118"/>
      <c r="F34" s="140">
        <f>IF(E34&lt;D34,(E34+1-Grundlage!$B$5-D34)*24,(E34-D34-Grundlage!$B$5)*24)</f>
        <v>-0.75</v>
      </c>
      <c r="G34" s="118"/>
      <c r="H34" s="118"/>
      <c r="I34" s="147">
        <f>IF(H34&lt;G34,(H34+1-Grundlage!$B$5-G34)*24,(H34-G34-Grundlage!$B$5)*24)</f>
        <v>-0.75</v>
      </c>
      <c r="J34" s="140" t="str">
        <f t="shared" si="2"/>
        <v/>
      </c>
      <c r="K34" s="126"/>
      <c r="L34" s="158" t="str">
        <f>IF(K34="F",Grundlage!D32,"")</f>
        <v/>
      </c>
      <c r="M34" s="248" t="str">
        <f>IF(I34&lt;0,"",Grundlage!$E$5)</f>
        <v/>
      </c>
      <c r="N34" s="169">
        <f>SUMIF(I34:I36,"&gt;0")*Grundlage!$F$5</f>
        <v>0</v>
      </c>
      <c r="O34" s="54"/>
    </row>
    <row r="35" spans="1:15" ht="14.25" x14ac:dyDescent="0.2">
      <c r="A35" s="193" t="str">
        <f>TEXT(C35,"TTT")</f>
        <v>Di</v>
      </c>
      <c r="B35" s="193" t="str">
        <f>TRUNC((C35-WEEKDAY(C35,2)-DATE(YEAR(C35+4-WEEKDAY(C35,2)),1,-10))/7)&amp;". KW"</f>
        <v>48. KW</v>
      </c>
      <c r="C35" s="196">
        <f t="shared" si="3"/>
        <v>41241</v>
      </c>
      <c r="D35" s="116"/>
      <c r="E35" s="116"/>
      <c r="F35" s="200">
        <f>IF(E35&lt;D35,(E35+1-Grundlage!$B$5-D35)*24,(E35-D35-Grundlage!$B$5)*24)</f>
        <v>-0.75</v>
      </c>
      <c r="G35" s="116"/>
      <c r="H35" s="116"/>
      <c r="I35" s="204">
        <f>IF(H35&lt;G35,(H35+1-Grundlage!$B$5-G35)*24,(H35-G35-Grundlage!$B$5)*24)</f>
        <v>-0.75</v>
      </c>
      <c r="J35" s="200" t="str">
        <f>IF(G35="","",I35-F35)</f>
        <v/>
      </c>
      <c r="K35" s="124"/>
      <c r="L35" s="215" t="str">
        <f>IF(K35="F",Grundlage!D33,"")</f>
        <v/>
      </c>
      <c r="M35" s="253" t="str">
        <f>IF(I35&lt;0,"",Grundlage!$E$5)</f>
        <v/>
      </c>
      <c r="N35" s="236">
        <f>SUMIF(I35:I36,"&gt;0")*Grundlage!$F$5</f>
        <v>0</v>
      </c>
      <c r="O35" s="54"/>
    </row>
    <row r="36" spans="1:15" ht="15" thickBot="1" x14ac:dyDescent="0.25">
      <c r="A36" s="135" t="str">
        <f>TEXT(C36,"TTT")</f>
        <v>Mi</v>
      </c>
      <c r="B36" s="135" t="str">
        <f>TRUNC((C36-WEEKDAY(C36,2)-DATE(YEAR(C36+4-WEEKDAY(C36,2)),1,-10))/7)&amp;". KW"</f>
        <v>48. KW</v>
      </c>
      <c r="C36" s="196">
        <f t="shared" si="3"/>
        <v>41242</v>
      </c>
      <c r="D36" s="175"/>
      <c r="E36" s="175"/>
      <c r="F36" s="143">
        <f>IF(E36&lt;D36,(E36+1-Grundlage!$B$5-D36)*24,(E36-D36-Grundlage!$B$5)*24)</f>
        <v>-0.75</v>
      </c>
      <c r="G36" s="175"/>
      <c r="H36" s="175"/>
      <c r="I36" s="150">
        <f>IF(H36&lt;G36,(H36+1-Grundlage!$B$5-G36)*24,(H36-G36-Grundlage!$B$5)*24)</f>
        <v>-0.75</v>
      </c>
      <c r="J36" s="143" t="str">
        <f>IF(G36="","",I36-F36)</f>
        <v/>
      </c>
      <c r="K36" s="177"/>
      <c r="L36" s="167" t="str">
        <f>IF(K36="F",Grundlage!D34,"")</f>
        <v/>
      </c>
      <c r="M36" s="254" t="str">
        <f>IF(I36&lt;0,"",Grundlage!$E$5)</f>
        <v/>
      </c>
      <c r="N36" s="168">
        <f>SUMIF(I36:I37,"&gt;0")*Grundlage!$F$5</f>
        <v>0</v>
      </c>
      <c r="O36" s="54"/>
    </row>
    <row r="37" spans="1:15" x14ac:dyDescent="0.2">
      <c r="A37" s="15"/>
      <c r="B37" s="15"/>
      <c r="C37" s="15"/>
      <c r="D37" s="14"/>
      <c r="N37" s="2"/>
      <c r="O37" s="32"/>
    </row>
    <row r="38" spans="1:15" x14ac:dyDescent="0.2">
      <c r="A38" s="15"/>
      <c r="B38" s="15"/>
      <c r="C38" s="15"/>
      <c r="D38" s="14"/>
      <c r="N38" s="2"/>
      <c r="O38" s="32"/>
    </row>
    <row r="39" spans="1:15" ht="21" customHeight="1" x14ac:dyDescent="0.2">
      <c r="A39" s="15"/>
      <c r="B39" s="15"/>
      <c r="C39" s="15"/>
      <c r="D39" s="14"/>
      <c r="E39" s="14" t="s">
        <v>11</v>
      </c>
      <c r="F39" s="25">
        <f>COUNT(J7:J36)</f>
        <v>0</v>
      </c>
      <c r="H39" s="12"/>
      <c r="I39" s="12"/>
      <c r="J39" s="12"/>
      <c r="K39" s="11"/>
      <c r="L39" s="12"/>
      <c r="M39" s="2"/>
      <c r="N39" s="2"/>
      <c r="O39" s="32"/>
    </row>
    <row r="40" spans="1:15" ht="18.75" customHeight="1" x14ac:dyDescent="0.2">
      <c r="A40" s="15"/>
      <c r="B40" s="15"/>
      <c r="C40" s="15"/>
      <c r="D40" s="14"/>
      <c r="E40" s="14"/>
      <c r="F40" s="21"/>
      <c r="H40" s="12"/>
      <c r="I40" s="16" t="s">
        <v>15</v>
      </c>
      <c r="J40" s="36" t="s">
        <v>30</v>
      </c>
      <c r="K40" s="16" t="s">
        <v>12</v>
      </c>
      <c r="L40" s="16" t="s">
        <v>13</v>
      </c>
      <c r="M40" s="16" t="s">
        <v>22</v>
      </c>
      <c r="N40" s="2"/>
      <c r="O40" s="32"/>
    </row>
    <row r="41" spans="1:15" ht="17.25" customHeight="1" x14ac:dyDescent="0.25">
      <c r="A41" s="15"/>
      <c r="B41" s="15"/>
      <c r="C41" s="15"/>
      <c r="E41" s="91" t="s">
        <v>14</v>
      </c>
      <c r="F41" s="65" t="str">
        <f>IF(I41=0,"",I41*Grundlage!$F$5)</f>
        <v/>
      </c>
      <c r="H41" s="16"/>
      <c r="I41" s="27">
        <f>SUMIF(I7:I36,"&gt;0")</f>
        <v>0</v>
      </c>
      <c r="J41" s="28">
        <f>SUMIF(J7:J36,"&gt;0")</f>
        <v>0</v>
      </c>
      <c r="K41" s="28">
        <f>'Oktober 2016'!I45</f>
        <v>0</v>
      </c>
      <c r="L41" s="29">
        <f>SUMIF(L7:L36,"&gt;0")</f>
        <v>0</v>
      </c>
      <c r="M41" s="30">
        <f>SUM(M7:M36)</f>
        <v>0</v>
      </c>
      <c r="N41" s="2"/>
      <c r="O41" s="32"/>
    </row>
    <row r="42" spans="1:15" ht="15.75" x14ac:dyDescent="0.25">
      <c r="A42" s="15"/>
      <c r="B42" s="15"/>
      <c r="C42" s="15"/>
      <c r="D42" s="16"/>
      <c r="E42" s="15"/>
      <c r="F42" s="15"/>
      <c r="H42" s="26"/>
      <c r="N42" s="2"/>
      <c r="O42" s="32"/>
    </row>
    <row r="43" spans="1:15" ht="15.75" x14ac:dyDescent="0.25">
      <c r="A43" s="15"/>
      <c r="B43" s="15"/>
      <c r="C43" s="15"/>
      <c r="D43" s="14"/>
      <c r="E43" s="83" t="s">
        <v>31</v>
      </c>
      <c r="F43" s="35">
        <f>I41*Grundlage!$H$5</f>
        <v>0</v>
      </c>
      <c r="H43" s="12"/>
      <c r="I43" s="92" t="s">
        <v>35</v>
      </c>
      <c r="J43" s="2"/>
      <c r="K43" s="21" t="s">
        <v>36</v>
      </c>
      <c r="L43" s="21" t="s">
        <v>10</v>
      </c>
      <c r="M43" s="2"/>
      <c r="N43" s="2"/>
      <c r="O43" s="32"/>
    </row>
    <row r="44" spans="1:15" ht="18" x14ac:dyDescent="0.25">
      <c r="A44" s="2"/>
      <c r="B44" s="2"/>
      <c r="C44" s="2"/>
      <c r="D44" s="15"/>
      <c r="E44" s="42"/>
      <c r="F44" s="70"/>
      <c r="H44" s="12"/>
      <c r="I44" s="96">
        <f>SUM(J41+K41)</f>
        <v>0</v>
      </c>
      <c r="J44" s="2"/>
      <c r="K44" s="97">
        <f>COUNTIF(K7:K36,"K")</f>
        <v>0</v>
      </c>
      <c r="L44" s="97">
        <f>COUNTIF(K7:K36,"U")</f>
        <v>0</v>
      </c>
      <c r="M44" s="2"/>
      <c r="N44" s="2"/>
      <c r="O44" s="32"/>
    </row>
    <row r="45" spans="1:15" ht="18" customHeight="1" x14ac:dyDescent="0.25">
      <c r="A45" s="2"/>
      <c r="B45" s="2"/>
      <c r="C45" s="2"/>
      <c r="D45" s="15"/>
      <c r="E45" s="83" t="s">
        <v>33</v>
      </c>
      <c r="F45" s="35">
        <f>(COUNTIF(K7:K36,"F"))*Grundlage!$A$5</f>
        <v>0</v>
      </c>
      <c r="H45" s="86"/>
      <c r="I45" s="87"/>
      <c r="J45" s="88"/>
      <c r="K45" s="7"/>
      <c r="L45" s="2"/>
      <c r="M45" s="2"/>
      <c r="N45" s="2"/>
      <c r="O45" s="32"/>
    </row>
    <row r="46" spans="1:15" ht="15" x14ac:dyDescent="0.2">
      <c r="A46" s="2"/>
      <c r="B46" s="2"/>
      <c r="C46" s="2"/>
      <c r="D46" s="15"/>
      <c r="E46" s="42"/>
      <c r="F46" s="70"/>
      <c r="H46" s="89"/>
      <c r="I46" s="89"/>
      <c r="J46" s="89"/>
      <c r="K46" s="2"/>
      <c r="L46" s="2"/>
      <c r="M46" s="2"/>
      <c r="N46" s="2"/>
      <c r="O46" s="32"/>
    </row>
    <row r="47" spans="1:15" ht="15.75" x14ac:dyDescent="0.25">
      <c r="A47" s="2"/>
      <c r="B47" s="2"/>
      <c r="C47" s="2"/>
      <c r="D47" s="15"/>
      <c r="E47" s="83" t="s">
        <v>33</v>
      </c>
      <c r="F47" s="35">
        <f>(COUNTIF(L7:L36,"F"))*Grundlage!$A$5</f>
        <v>0</v>
      </c>
      <c r="H47" s="2"/>
      <c r="I47" s="2"/>
      <c r="J47" s="2"/>
      <c r="K47" s="2"/>
      <c r="L47" s="2"/>
      <c r="M47" s="2"/>
      <c r="N47" s="2"/>
      <c r="O47" s="32"/>
    </row>
    <row r="48" spans="1:1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</sheetData>
  <mergeCells count="3">
    <mergeCell ref="D5:F5"/>
    <mergeCell ref="G5:I5"/>
    <mergeCell ref="A2:N3"/>
  </mergeCells>
  <phoneticPr fontId="9" type="noConversion"/>
  <conditionalFormatting sqref="J7:J36">
    <cfRule type="cellIs" dxfId="29" priority="1" stopIfTrue="1" operator="equal">
      <formula>0</formula>
    </cfRule>
  </conditionalFormatting>
  <conditionalFormatting sqref="F8:F36 L7:L36 M8:M36 N7:N36">
    <cfRule type="cellIs" dxfId="28" priority="4" stopIfTrue="1" operator="equal">
      <formula>0</formula>
    </cfRule>
  </conditionalFormatting>
  <conditionalFormatting sqref="I7:I36">
    <cfRule type="cellIs" dxfId="27" priority="13" operator="lessThan">
      <formula>0</formula>
    </cfRule>
    <cfRule type="cellIs" dxfId="26" priority="14" stopIfTrue="1" operator="equal">
      <formula>0</formula>
    </cfRule>
  </conditionalFormatting>
  <conditionalFormatting sqref="K12:K13 K19:K20 K26:K27 K33:K36">
    <cfRule type="cellIs" dxfId="25" priority="12" stopIfTrue="1" operator="equal">
      <formula>0</formula>
    </cfRule>
  </conditionalFormatting>
  <conditionalFormatting sqref="A7:B36">
    <cfRule type="cellIs" dxfId="24" priority="10" stopIfTrue="1" operator="equal">
      <formula>"Sa"</formula>
    </cfRule>
    <cfRule type="cellIs" dxfId="23" priority="11" stopIfTrue="1" operator="equal">
      <formula>"So"</formula>
    </cfRule>
  </conditionalFormatting>
  <conditionalFormatting sqref="F43 F41 F39 I41:M41 K44:L44">
    <cfRule type="cellIs" dxfId="22" priority="9" operator="equal">
      <formula>0</formula>
    </cfRule>
  </conditionalFormatting>
  <conditionalFormatting sqref="F47 F43 F45">
    <cfRule type="cellIs" dxfId="21" priority="7" operator="equal">
      <formula>0</formula>
    </cfRule>
    <cfRule type="cellIs" dxfId="20" priority="8" operator="equal">
      <formula>0</formula>
    </cfRule>
  </conditionalFormatting>
  <conditionalFormatting sqref="F7:F36">
    <cfRule type="cellIs" dxfId="19" priority="6" operator="lessThan">
      <formula>0</formula>
    </cfRule>
  </conditionalFormatting>
  <conditionalFormatting sqref="I44">
    <cfRule type="cellIs" dxfId="18" priority="5" operator="greaterThan">
      <formula>0</formula>
    </cfRule>
    <cfRule type="cellIs" dxfId="17" priority="15" operator="lessThanOrEqual">
      <formula>0</formula>
    </cfRule>
  </conditionalFormatting>
  <conditionalFormatting sqref="K44:L44 L4">
    <cfRule type="cellIs" dxfId="16" priority="2" operator="equal">
      <formula>0</formula>
    </cfRule>
    <cfRule type="cellIs" dxfId="15" priority="3" operator="equal">
      <formula>0</formula>
    </cfRule>
  </conditionalFormatting>
  <dataValidations count="2">
    <dataValidation type="list" allowBlank="1" showInputMessage="1" showErrorMessage="1" sqref="D7:E36 G7:H36">
      <formula1>Zeiten</formula1>
    </dataValidation>
    <dataValidation type="list" allowBlank="1" showErrorMessage="1" sqref="K7:K36">
      <formula1>$K$2:$K$4</formula1>
    </dataValidation>
  </dataValidations>
  <printOptions horizontalCentered="1" verticalCentered="1"/>
  <pageMargins left="0.78749999999999998" right="0.78749999999999998" top="0.59027777777777779" bottom="0.59027777777777779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9" tint="-0.249977111117893"/>
  </sheetPr>
  <dimension ref="A1:O49"/>
  <sheetViews>
    <sheetView showGridLines="0" zoomScale="85" zoomScaleNormal="85" workbookViewId="0">
      <pane ySplit="6" topLeftCell="A7" activePane="bottomLeft" state="frozen"/>
      <selection pane="bottomLeft" activeCell="Q23" sqref="Q23"/>
    </sheetView>
  </sheetViews>
  <sheetFormatPr baseColWidth="10" defaultRowHeight="12.75" x14ac:dyDescent="0.2"/>
  <cols>
    <col min="1" max="1" width="8.42578125" customWidth="1"/>
    <col min="2" max="2" width="9.5703125" bestFit="1" customWidth="1"/>
    <col min="4" max="10" width="12.140625" customWidth="1"/>
    <col min="11" max="11" width="9.28515625" bestFit="1" customWidth="1"/>
    <col min="12" max="12" width="8" bestFit="1" customWidth="1"/>
    <col min="13" max="13" width="10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customHeight="1" x14ac:dyDescent="0.2">
      <c r="A2" s="382" t="s">
        <v>48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2"/>
    </row>
    <row r="3" spans="1:15" ht="21" customHeight="1" x14ac:dyDescent="0.2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2"/>
    </row>
    <row r="4" spans="1:15" ht="25.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17.25" customHeight="1" thickBot="1" x14ac:dyDescent="0.5">
      <c r="A5" s="2"/>
      <c r="B5" s="2"/>
      <c r="C5" s="13"/>
      <c r="D5" s="412" t="s">
        <v>0</v>
      </c>
      <c r="E5" s="412"/>
      <c r="F5" s="413"/>
      <c r="G5" s="414" t="s">
        <v>1</v>
      </c>
      <c r="H5" s="412"/>
      <c r="I5" s="412"/>
      <c r="J5" s="2"/>
      <c r="K5" s="94"/>
      <c r="L5" s="2"/>
      <c r="M5" s="2"/>
      <c r="N5" s="2"/>
      <c r="O5" s="32"/>
    </row>
    <row r="6" spans="1:15" ht="15.75" thickBot="1" x14ac:dyDescent="0.25">
      <c r="A6" s="230" t="s">
        <v>2</v>
      </c>
      <c r="B6" s="230" t="s">
        <v>24</v>
      </c>
      <c r="C6" s="258" t="s">
        <v>3</v>
      </c>
      <c r="D6" s="110" t="s">
        <v>4</v>
      </c>
      <c r="E6" s="110" t="s">
        <v>5</v>
      </c>
      <c r="F6" s="230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30" t="s">
        <v>22</v>
      </c>
      <c r="N6" s="230" t="s">
        <v>23</v>
      </c>
      <c r="O6" s="45"/>
    </row>
    <row r="7" spans="1:15" ht="15" thickTop="1" x14ac:dyDescent="0.2">
      <c r="A7" s="231" t="str">
        <f>TEXT(C7,"TTT")</f>
        <v>Do</v>
      </c>
      <c r="B7" s="231" t="str">
        <f>TRUNC((C7-WEEKDAY(C7,2)-DATE(YEAR(C7+4-WEEKDAY(C7,2)),1,-10))/7)&amp;". KW"</f>
        <v>48. KW</v>
      </c>
      <c r="C7" s="136">
        <v>41243</v>
      </c>
      <c r="D7" s="118"/>
      <c r="E7" s="237"/>
      <c r="F7" s="138">
        <f>IF(E7&lt;D7,(E7+1-Grundlage!$B$5-D7)*24,(E7-D7-Grundlage!$B$5)*24)</f>
        <v>-0.75</v>
      </c>
      <c r="G7" s="237"/>
      <c r="H7" s="237"/>
      <c r="I7" s="232">
        <f>IF(H7&lt;G7,(H7+1-Grundlage!$B$5-G7)*24,(H7-G7-Grundlage!$B$5)*24)</f>
        <v>-0.75</v>
      </c>
      <c r="J7" s="233" t="str">
        <f>IF(G7="","",I7-F7)</f>
        <v/>
      </c>
      <c r="K7" s="238"/>
      <c r="L7" s="234" t="str">
        <f>IF(K7="F",Grundlage!D5,"")</f>
        <v/>
      </c>
      <c r="M7" s="235" t="str">
        <f>IF(I7&lt;0,"",Grundlage!$E$5)</f>
        <v/>
      </c>
      <c r="N7" s="169">
        <f>SUMIF(I7:I9,"&gt;0")*Grundlage!$F$5</f>
        <v>0</v>
      </c>
      <c r="O7" s="54"/>
    </row>
    <row r="8" spans="1:15" ht="14.25" x14ac:dyDescent="0.2">
      <c r="A8" s="193" t="str">
        <f t="shared" ref="A8:A34" si="0">TEXT(C8,"TTT")</f>
        <v>Fr</v>
      </c>
      <c r="B8" s="193" t="str">
        <f t="shared" ref="B8:B34" si="1">TRUNC((C8-WEEKDAY(C8,2)-DATE(YEAR(C8+4-WEEKDAY(C8,2)),1,-10))/7)&amp;". KW"</f>
        <v>48. KW</v>
      </c>
      <c r="C8" s="196">
        <f>C7+1</f>
        <v>41244</v>
      </c>
      <c r="D8" s="116"/>
      <c r="E8" s="116"/>
      <c r="F8" s="200">
        <f>IF(E8&lt;D8,(E8+1-Grundlage!$B$5-D8)*24,(E8-D8-Grundlage!$B$5)*24)</f>
        <v>-0.75</v>
      </c>
      <c r="G8" s="116"/>
      <c r="H8" s="116"/>
      <c r="I8" s="204">
        <f>IF(H8&lt;G8,(H8+1-Grundlage!$B$5-G8)*24,(H8-G8-Grundlage!$B$5)*24)</f>
        <v>-0.75</v>
      </c>
      <c r="J8" s="200" t="str">
        <f t="shared" ref="J8:J34" si="2">IF(G8="","",I8-F8)</f>
        <v/>
      </c>
      <c r="K8" s="124"/>
      <c r="L8" s="215" t="str">
        <f>IF(K8="F",Grundlage!D6,"")</f>
        <v/>
      </c>
      <c r="M8" s="227" t="str">
        <f>IF(I8&lt;0,"",Grundlage!$E$5)</f>
        <v/>
      </c>
      <c r="N8" s="236">
        <f>SUMIF(I8:I10,"&gt;0")*Grundlage!$F$5</f>
        <v>0</v>
      </c>
      <c r="O8" s="54"/>
    </row>
    <row r="9" spans="1:15" ht="14.25" x14ac:dyDescent="0.2">
      <c r="A9" s="131" t="str">
        <f t="shared" si="0"/>
        <v>Sa</v>
      </c>
      <c r="B9" s="131" t="str">
        <f t="shared" si="1"/>
        <v>48. KW</v>
      </c>
      <c r="C9" s="196">
        <f t="shared" ref="C9:C37" si="3">C8+1</f>
        <v>41245</v>
      </c>
      <c r="D9" s="111"/>
      <c r="E9" s="111"/>
      <c r="F9" s="142">
        <f>IF(E9&lt;D9,(E9+1-Grundlage!$B$5-D9)*24,(E9-D9-Grundlage!$B$5)*24)</f>
        <v>-0.75</v>
      </c>
      <c r="G9" s="111"/>
      <c r="H9" s="111"/>
      <c r="I9" s="149">
        <f>IF(H9&lt;G9,(H9+1-Grundlage!$B$5-G9)*24,(H9-G9-Grundlage!$B$5)*24)</f>
        <v>-0.75</v>
      </c>
      <c r="J9" s="142" t="str">
        <f t="shared" si="2"/>
        <v/>
      </c>
      <c r="K9" s="123"/>
      <c r="L9" s="164" t="str">
        <f>IF(K9="F",Grundlage!D7,"")</f>
        <v/>
      </c>
      <c r="M9" s="165" t="str">
        <f>IF(I9&lt;0,"",Grundlage!$E$5)</f>
        <v/>
      </c>
      <c r="N9" s="166">
        <f>SUMIF(I9:I11,"&gt;0")*Grundlage!$F$5</f>
        <v>0</v>
      </c>
      <c r="O9" s="54"/>
    </row>
    <row r="10" spans="1:15" ht="14.25" x14ac:dyDescent="0.2">
      <c r="A10" s="133" t="str">
        <f t="shared" si="0"/>
        <v>So</v>
      </c>
      <c r="B10" s="133" t="str">
        <f t="shared" si="1"/>
        <v>48. KW</v>
      </c>
      <c r="C10" s="196">
        <f t="shared" si="3"/>
        <v>41246</v>
      </c>
      <c r="D10" s="118"/>
      <c r="E10" s="118"/>
      <c r="F10" s="140">
        <f>IF(E10&lt;D10,(E10+1-Grundlage!$B$5-D10)*24,(E10-D10-Grundlage!$B$5)*24)</f>
        <v>-0.75</v>
      </c>
      <c r="G10" s="118"/>
      <c r="H10" s="118"/>
      <c r="I10" s="147">
        <f>IF(H10&lt;G10,(H10+1-Grundlage!$B$5-G10)*24,(H10-G10-Grundlage!$B$5)*24)</f>
        <v>-0.75</v>
      </c>
      <c r="J10" s="140" t="str">
        <f t="shared" si="2"/>
        <v/>
      </c>
      <c r="K10" s="126"/>
      <c r="L10" s="158" t="str">
        <f>IF(K10="F",Grundlage!D8,"")</f>
        <v/>
      </c>
      <c r="M10" s="159" t="str">
        <f>IF(I10&lt;0,"",Grundlage!$E$5)</f>
        <v/>
      </c>
      <c r="N10" s="160">
        <f>SUMIF(I10:I12,"&gt;0")*Grundlage!$F$5</f>
        <v>0</v>
      </c>
      <c r="O10" s="54"/>
    </row>
    <row r="11" spans="1:15" ht="14.25" x14ac:dyDescent="0.2">
      <c r="A11" s="137" t="str">
        <f t="shared" si="0"/>
        <v>Mo</v>
      </c>
      <c r="B11" s="137" t="str">
        <f t="shared" si="1"/>
        <v>49. KW</v>
      </c>
      <c r="C11" s="196">
        <f t="shared" si="3"/>
        <v>41247</v>
      </c>
      <c r="D11" s="115"/>
      <c r="E11" s="115"/>
      <c r="F11" s="139">
        <f>IF(E11&lt;D11,(E11+1-Grundlage!$B$5-D11)*24,(E11-D11-Grundlage!$B$5)*24)</f>
        <v>-0.75</v>
      </c>
      <c r="G11" s="115"/>
      <c r="H11" s="115"/>
      <c r="I11" s="146">
        <f>IF(H11&lt;G11,(H11+1-Grundlage!$B$5-G11)*24,(H11-G11-Grundlage!$B$5)*24)</f>
        <v>-0.75</v>
      </c>
      <c r="J11" s="139" t="str">
        <f t="shared" si="2"/>
        <v/>
      </c>
      <c r="K11" s="122"/>
      <c r="L11" s="154" t="str">
        <f>IF(K11="F",Grundlage!D9,"")</f>
        <v/>
      </c>
      <c r="M11" s="155" t="str">
        <f>IF(I11&lt;0,"",Grundlage!$E$5)</f>
        <v/>
      </c>
      <c r="N11" s="156">
        <f>SUMIF(I11:I13,"&gt;0")*Grundlage!$F$5</f>
        <v>0</v>
      </c>
      <c r="O11" s="54"/>
    </row>
    <row r="12" spans="1:15" ht="14.25" x14ac:dyDescent="0.2">
      <c r="A12" s="195" t="str">
        <f t="shared" si="0"/>
        <v>Di</v>
      </c>
      <c r="B12" s="195" t="str">
        <f t="shared" si="1"/>
        <v>49. KW</v>
      </c>
      <c r="C12" s="196">
        <f t="shared" si="3"/>
        <v>41248</v>
      </c>
      <c r="D12" s="113"/>
      <c r="E12" s="113"/>
      <c r="F12" s="199">
        <f>IF(E12&lt;D12,(E12+1-Grundlage!$B$5-D12)*24,(E12-D12-Grundlage!$B$5)*24)</f>
        <v>-0.75</v>
      </c>
      <c r="G12" s="113"/>
      <c r="H12" s="113"/>
      <c r="I12" s="203">
        <f>IF(H12&lt;G12,(H12+1-Grundlage!$B$5-G12)*24,(H12-G12-Grundlage!$B$5)*24)</f>
        <v>-0.75</v>
      </c>
      <c r="J12" s="199" t="str">
        <f t="shared" si="2"/>
        <v/>
      </c>
      <c r="K12" s="120"/>
      <c r="L12" s="214" t="str">
        <f>IF(K12="F",Grundlage!D10,"")</f>
        <v/>
      </c>
      <c r="M12" s="228" t="str">
        <f>IF(I12&lt;0,"",Grundlage!$E$5)</f>
        <v/>
      </c>
      <c r="N12" s="160">
        <f>SUMIF(I12:I14,"&gt;0")*Grundlage!$F$5</f>
        <v>0</v>
      </c>
      <c r="O12" s="56"/>
    </row>
    <row r="13" spans="1:15" ht="14.25" x14ac:dyDescent="0.2">
      <c r="A13" s="193" t="str">
        <f t="shared" si="0"/>
        <v>Mi</v>
      </c>
      <c r="B13" s="193" t="str">
        <f t="shared" si="1"/>
        <v>49. KW</v>
      </c>
      <c r="C13" s="196">
        <f t="shared" si="3"/>
        <v>41249</v>
      </c>
      <c r="D13" s="116"/>
      <c r="E13" s="116"/>
      <c r="F13" s="200">
        <f>IF(E13&lt;D13,(E13+1-Grundlage!$B$5-D13)*24,(E13-D13-Grundlage!$B$5)*24)</f>
        <v>-0.75</v>
      </c>
      <c r="G13" s="116"/>
      <c r="H13" s="116"/>
      <c r="I13" s="204">
        <f>IF(H13&lt;G13,(H13+1-Grundlage!$B$5-G13)*24,(H13-G13-Grundlage!$B$5)*24)</f>
        <v>-0.75</v>
      </c>
      <c r="J13" s="200" t="str">
        <f t="shared" si="2"/>
        <v/>
      </c>
      <c r="K13" s="124"/>
      <c r="L13" s="215" t="str">
        <f>IF(K13="F",Grundlage!D11,"")</f>
        <v/>
      </c>
      <c r="M13" s="227" t="str">
        <f>IF(I13&lt;0,"",Grundlage!$E$5)</f>
        <v/>
      </c>
      <c r="N13" s="236">
        <f>SUMIF(I13:I15,"&gt;0")*Grundlage!$F$5</f>
        <v>0</v>
      </c>
      <c r="O13" s="54"/>
    </row>
    <row r="14" spans="1:15" ht="14.25" x14ac:dyDescent="0.2">
      <c r="A14" s="193" t="str">
        <f t="shared" si="0"/>
        <v>Do</v>
      </c>
      <c r="B14" s="193" t="str">
        <f t="shared" si="1"/>
        <v>49. KW</v>
      </c>
      <c r="C14" s="196">
        <f t="shared" si="3"/>
        <v>41250</v>
      </c>
      <c r="D14" s="116"/>
      <c r="E14" s="116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27" t="str">
        <f>IF(I14&lt;0,"",Grundlage!$E$5)</f>
        <v/>
      </c>
      <c r="N14" s="236">
        <f>SUMIF(I14:I16,"&gt;0")*Grundlage!$F$5</f>
        <v>0</v>
      </c>
      <c r="O14" s="54"/>
    </row>
    <row r="15" spans="1:15" ht="14.25" x14ac:dyDescent="0.2">
      <c r="A15" s="131" t="str">
        <f t="shared" si="0"/>
        <v>Fr</v>
      </c>
      <c r="B15" s="131" t="str">
        <f t="shared" si="1"/>
        <v>49. KW</v>
      </c>
      <c r="C15" s="196">
        <f t="shared" si="3"/>
        <v>41251</v>
      </c>
      <c r="D15" s="111"/>
      <c r="E15" s="111"/>
      <c r="F15" s="142">
        <f>IF(E15&lt;D15,(E15+1-Grundlage!$B$5-D15)*24,(E15-D15-Grundlage!$B$5)*24)</f>
        <v>-0.75</v>
      </c>
      <c r="G15" s="111"/>
      <c r="H15" s="111"/>
      <c r="I15" s="149">
        <f>IF(H15&lt;G15,(H15+1-Grundlage!$B$5-G15)*24,(H15-G15-Grundlage!$B$5)*24)</f>
        <v>-0.75</v>
      </c>
      <c r="J15" s="142" t="str">
        <f t="shared" si="2"/>
        <v/>
      </c>
      <c r="K15" s="123"/>
      <c r="L15" s="164" t="str">
        <f>IF(K15="F",Grundlage!D13,"")</f>
        <v/>
      </c>
      <c r="M15" s="170" t="str">
        <f>IF(I15&lt;0,"",Grundlage!$E$5)</f>
        <v/>
      </c>
      <c r="N15" s="166">
        <f>SUMIF(I15:I17,"&gt;0")*Grundlage!$F$5</f>
        <v>0</v>
      </c>
      <c r="O15" s="54"/>
    </row>
    <row r="16" spans="1:15" ht="14.25" x14ac:dyDescent="0.2">
      <c r="A16" s="131" t="str">
        <f t="shared" si="0"/>
        <v>Sa</v>
      </c>
      <c r="B16" s="131" t="str">
        <f t="shared" si="1"/>
        <v>49. KW</v>
      </c>
      <c r="C16" s="196">
        <f t="shared" si="3"/>
        <v>41252</v>
      </c>
      <c r="D16" s="115"/>
      <c r="E16" s="115"/>
      <c r="F16" s="139">
        <f>IF(E16&lt;D16,(E16+1-Grundlage!$B$5-D16)*24,(E16-D16-Grundlage!$B$5)*24)</f>
        <v>-0.75</v>
      </c>
      <c r="G16" s="115"/>
      <c r="H16" s="115"/>
      <c r="I16" s="146">
        <f>IF(H16&lt;G16,(H16+1-Grundlage!$B$5-G16)*24,(H16-G16-Grundlage!$B$5)*24)</f>
        <v>-0.75</v>
      </c>
      <c r="J16" s="139" t="str">
        <f t="shared" si="2"/>
        <v/>
      </c>
      <c r="K16" s="122"/>
      <c r="L16" s="154" t="str">
        <f>IF(K16="F",Grundlage!D14,"")</f>
        <v/>
      </c>
      <c r="M16" s="157" t="str">
        <f>IF(I16&lt;0,"",Grundlage!$E$5)</f>
        <v/>
      </c>
      <c r="N16" s="156">
        <f>SUMIF(I16:I18,"&gt;0")*Grundlage!$F$5</f>
        <v>0</v>
      </c>
      <c r="O16" s="54"/>
    </row>
    <row r="17" spans="1:15" ht="14.25" x14ac:dyDescent="0.2">
      <c r="A17" s="133" t="str">
        <f t="shared" si="0"/>
        <v>So</v>
      </c>
      <c r="B17" s="133" t="str">
        <f t="shared" si="1"/>
        <v>49. KW</v>
      </c>
      <c r="C17" s="196">
        <f t="shared" si="3"/>
        <v>41253</v>
      </c>
      <c r="D17" s="118"/>
      <c r="E17" s="118"/>
      <c r="F17" s="140">
        <f>IF(E17&lt;D17,(E17+1-Grundlage!$B$5-D17)*24,(E17-D17-Grundlage!$B$5)*24)</f>
        <v>-0.75</v>
      </c>
      <c r="G17" s="118"/>
      <c r="H17" s="118"/>
      <c r="I17" s="147">
        <f>IF(H17&lt;G17,(H17+1-Grundlage!$B$5-G17)*24,(H17-G17-Grundlage!$B$5)*24)</f>
        <v>-0.75</v>
      </c>
      <c r="J17" s="140" t="str">
        <f t="shared" si="2"/>
        <v/>
      </c>
      <c r="K17" s="126"/>
      <c r="L17" s="158" t="str">
        <f>IF(K17="F",Grundlage!D15,"")</f>
        <v/>
      </c>
      <c r="M17" s="159" t="str">
        <f>IF(I17&lt;0,"",Grundlage!$E$5)</f>
        <v/>
      </c>
      <c r="N17" s="169">
        <f>SUMIF(I17:I19,"&gt;0")*Grundlage!$F$5</f>
        <v>0</v>
      </c>
      <c r="O17" s="54"/>
    </row>
    <row r="18" spans="1:15" ht="14.25" x14ac:dyDescent="0.2">
      <c r="A18" s="195" t="str">
        <f t="shared" si="0"/>
        <v>Mo</v>
      </c>
      <c r="B18" s="195" t="str">
        <f t="shared" si="1"/>
        <v>50. KW</v>
      </c>
      <c r="C18" s="196">
        <f t="shared" si="3"/>
        <v>41254</v>
      </c>
      <c r="D18" s="113"/>
      <c r="E18" s="113"/>
      <c r="F18" s="199">
        <f>IF(E18&lt;D18,(E18+1-Grundlage!$B$5-D18)*24,(E18-D18-Grundlage!$B$5)*24)</f>
        <v>-0.75</v>
      </c>
      <c r="G18" s="113"/>
      <c r="H18" s="113"/>
      <c r="I18" s="203">
        <f>IF(H18&lt;G18,(H18+1-Grundlage!$B$5-G18)*24,(H18-G18-Grundlage!$B$5)*24)</f>
        <v>-0.75</v>
      </c>
      <c r="J18" s="199" t="str">
        <f t="shared" si="2"/>
        <v/>
      </c>
      <c r="K18" s="120"/>
      <c r="L18" s="214" t="str">
        <f>IF(K18="F",Grundlage!D16,"")</f>
        <v/>
      </c>
      <c r="M18" s="226" t="str">
        <f>IF(I18&lt;0,"",Grundlage!$E$5)</f>
        <v/>
      </c>
      <c r="N18" s="160">
        <f>SUMIF(I18:I20,"&gt;0")*Grundlage!$F$5</f>
        <v>0</v>
      </c>
      <c r="O18" s="54"/>
    </row>
    <row r="19" spans="1:15" ht="14.25" x14ac:dyDescent="0.2">
      <c r="A19" s="193" t="str">
        <f t="shared" si="0"/>
        <v>Di</v>
      </c>
      <c r="B19" s="193" t="str">
        <f t="shared" si="1"/>
        <v>50. KW</v>
      </c>
      <c r="C19" s="196">
        <f t="shared" si="3"/>
        <v>41255</v>
      </c>
      <c r="D19" s="116"/>
      <c r="E19" s="116"/>
      <c r="F19" s="200">
        <f>IF(E19&lt;D19,(E19+1-Grundlage!$B$5-D19)*24,(E19-D19-Grundlage!$B$5)*24)</f>
        <v>-0.75</v>
      </c>
      <c r="G19" s="116"/>
      <c r="H19" s="116"/>
      <c r="I19" s="204">
        <f>IF(H19&lt;G19,(H19+1-Grundlage!$B$5-G19)*24,(H19-G19-Grundlage!$B$5)*24)</f>
        <v>-0.75</v>
      </c>
      <c r="J19" s="200" t="str">
        <f t="shared" si="2"/>
        <v/>
      </c>
      <c r="K19" s="124"/>
      <c r="L19" s="215" t="str">
        <f>IF(K19="F",Grundlage!D17,"")</f>
        <v/>
      </c>
      <c r="M19" s="229" t="str">
        <f>IF(I19&lt;0,"",Grundlage!$E$5)</f>
        <v/>
      </c>
      <c r="N19" s="236">
        <f>SUMIF(I19:I21,"&gt;0")*Grundlage!$F$5</f>
        <v>0</v>
      </c>
      <c r="O19" s="54"/>
    </row>
    <row r="20" spans="1:15" ht="14.25" x14ac:dyDescent="0.2">
      <c r="A20" s="131" t="str">
        <f t="shared" si="0"/>
        <v>Mi</v>
      </c>
      <c r="B20" s="131" t="str">
        <f t="shared" si="1"/>
        <v>50. KW</v>
      </c>
      <c r="C20" s="196">
        <f t="shared" si="3"/>
        <v>41256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54"/>
    </row>
    <row r="21" spans="1:15" ht="14.25" x14ac:dyDescent="0.2">
      <c r="A21" s="133" t="str">
        <f t="shared" si="0"/>
        <v>Do</v>
      </c>
      <c r="B21" s="133" t="str">
        <f t="shared" si="1"/>
        <v>50. KW</v>
      </c>
      <c r="C21" s="196">
        <f t="shared" si="3"/>
        <v>41257</v>
      </c>
      <c r="D21" s="113"/>
      <c r="E21" s="113"/>
      <c r="F21" s="199">
        <f>IF(E21&lt;D21,(E21+1-Grundlage!$B$5-D21)*24,(E21-D21-Grundlage!$B$5)*24)</f>
        <v>-0.75</v>
      </c>
      <c r="G21" s="113"/>
      <c r="H21" s="113"/>
      <c r="I21" s="203">
        <f>IF(H21&lt;G21,(H21+1-Grundlage!$B$5-G21)*24,(H21-G21-Grundlage!$B$5)*24)</f>
        <v>-0.75</v>
      </c>
      <c r="J21" s="199" t="str">
        <f t="shared" si="2"/>
        <v/>
      </c>
      <c r="K21" s="120"/>
      <c r="L21" s="214" t="str">
        <f>IF(K21="F",Grundlage!D19,"")</f>
        <v/>
      </c>
      <c r="M21" s="226" t="str">
        <f>IF(I21&lt;0,"",Grundlage!$E$5)</f>
        <v/>
      </c>
      <c r="N21" s="160">
        <f>SUMIF(I21:I23,"&gt;0")*Grundlage!$F$5</f>
        <v>0</v>
      </c>
      <c r="O21" s="54"/>
    </row>
    <row r="22" spans="1:15" ht="14.25" x14ac:dyDescent="0.2">
      <c r="A22" s="193" t="str">
        <f t="shared" si="0"/>
        <v>Fr</v>
      </c>
      <c r="B22" s="193" t="str">
        <f t="shared" si="1"/>
        <v>50. KW</v>
      </c>
      <c r="C22" s="196">
        <f t="shared" si="3"/>
        <v>41258</v>
      </c>
      <c r="D22" s="116"/>
      <c r="E22" s="116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O22" s="54"/>
    </row>
    <row r="23" spans="1:15" ht="14.25" x14ac:dyDescent="0.2">
      <c r="A23" s="131" t="str">
        <f t="shared" si="0"/>
        <v>Sa</v>
      </c>
      <c r="B23" s="131" t="str">
        <f t="shared" si="1"/>
        <v>50. KW</v>
      </c>
      <c r="C23" s="196">
        <f t="shared" si="3"/>
        <v>41259</v>
      </c>
      <c r="D23" s="111"/>
      <c r="E23" s="111"/>
      <c r="F23" s="142">
        <f>IF(E23&lt;D23,(E23+1-Grundlage!$B$5-D23)*24,(E23-D23-Grundlage!$B$5)*24)</f>
        <v>-0.75</v>
      </c>
      <c r="G23" s="111"/>
      <c r="H23" s="111"/>
      <c r="I23" s="149">
        <f>IF(H23&lt;G23,(H23+1-Grundlage!$B$5-G23)*24,(H23-G23-Grundlage!$B$5)*24)</f>
        <v>-0.75</v>
      </c>
      <c r="J23" s="142" t="str">
        <f t="shared" si="2"/>
        <v/>
      </c>
      <c r="K23" s="123"/>
      <c r="L23" s="164" t="str">
        <f>IF(K23="F",Grundlage!D21,"")</f>
        <v/>
      </c>
      <c r="M23" s="165" t="str">
        <f>IF(I23&lt;0,"",Grundlage!$E$5)</f>
        <v/>
      </c>
      <c r="N23" s="166">
        <f>SUMIF(I23:I25,"&gt;0")*Grundlage!$F$5</f>
        <v>0</v>
      </c>
      <c r="O23" s="54"/>
    </row>
    <row r="24" spans="1:15" ht="14.25" x14ac:dyDescent="0.2">
      <c r="A24" s="133" t="str">
        <f t="shared" si="0"/>
        <v>So</v>
      </c>
      <c r="B24" s="133" t="str">
        <f t="shared" si="1"/>
        <v>50. KW</v>
      </c>
      <c r="C24" s="196">
        <f t="shared" si="3"/>
        <v>41260</v>
      </c>
      <c r="D24" s="118"/>
      <c r="E24" s="118"/>
      <c r="F24" s="140">
        <f>IF(E24&lt;D24,(E24+1-Grundlage!$B$5-D24)*24,(E24-D24-Grundlage!$B$5)*24)</f>
        <v>-0.75</v>
      </c>
      <c r="G24" s="118"/>
      <c r="H24" s="118"/>
      <c r="I24" s="147">
        <f>IF(H24&lt;G24,(H24+1-Grundlage!$B$5-G24)*24,(H24-G24-Grundlage!$B$5)*24)</f>
        <v>-0.75</v>
      </c>
      <c r="J24" s="140" t="str">
        <f t="shared" si="2"/>
        <v/>
      </c>
      <c r="K24" s="126"/>
      <c r="L24" s="158" t="str">
        <f>IF(K24="F",Grundlage!D22,"")</f>
        <v/>
      </c>
      <c r="M24" s="159" t="str">
        <f>IF(I24&lt;0,"",Grundlage!$E$5)</f>
        <v/>
      </c>
      <c r="N24" s="169">
        <f>SUMIF(I24:I26,"&gt;0")*Grundlage!$F$5</f>
        <v>0</v>
      </c>
      <c r="O24" s="54"/>
    </row>
    <row r="25" spans="1:15" ht="14.25" x14ac:dyDescent="0.2">
      <c r="A25" s="195" t="str">
        <f t="shared" si="0"/>
        <v>Mo</v>
      </c>
      <c r="B25" s="195" t="str">
        <f t="shared" si="1"/>
        <v>51. KW</v>
      </c>
      <c r="C25" s="196">
        <f t="shared" si="3"/>
        <v>41261</v>
      </c>
      <c r="D25" s="113"/>
      <c r="E25" s="113"/>
      <c r="F25" s="199">
        <f>IF(E25&lt;D25,(E25+1-Grundlage!$B$5-D25)*24,(E25-D25-Grundlage!$B$5)*24)</f>
        <v>-0.75</v>
      </c>
      <c r="G25" s="113"/>
      <c r="H25" s="113"/>
      <c r="I25" s="203">
        <f>IF(H25&lt;G25,(H25+1-Grundlage!$B$5-G25)*24,(H25-G25-Grundlage!$B$5)*24)</f>
        <v>-0.75</v>
      </c>
      <c r="J25" s="199" t="str">
        <f t="shared" si="2"/>
        <v/>
      </c>
      <c r="K25" s="120"/>
      <c r="L25" s="214" t="str">
        <f>IF(K25="F",Grundlage!D23,"")</f>
        <v/>
      </c>
      <c r="M25" s="226" t="str">
        <f>IF(I25&lt;0,"",Grundlage!$E$5)</f>
        <v/>
      </c>
      <c r="N25" s="160">
        <f>SUMIF(I25:I27,"&gt;0")*Grundlage!$F$5</f>
        <v>0</v>
      </c>
      <c r="O25" s="54"/>
    </row>
    <row r="26" spans="1:15" ht="14.25" x14ac:dyDescent="0.2">
      <c r="A26" s="193" t="str">
        <f t="shared" si="0"/>
        <v>Di</v>
      </c>
      <c r="B26" s="193" t="str">
        <f t="shared" si="1"/>
        <v>51. KW</v>
      </c>
      <c r="C26" s="196">
        <f t="shared" si="3"/>
        <v>41262</v>
      </c>
      <c r="D26" s="116"/>
      <c r="E26" s="116"/>
      <c r="F26" s="200">
        <f>IF(E26&lt;D26,(E26+1-Grundlage!$B$5-D26)*24,(E26-D26-Grundlage!$B$5)*24)</f>
        <v>-0.75</v>
      </c>
      <c r="G26" s="116"/>
      <c r="H26" s="116"/>
      <c r="I26" s="204">
        <f>IF(H26&lt;G26,(H26+1-Grundlage!$B$5-G26)*24,(H26-G26-Grundlage!$B$5)*24)</f>
        <v>-0.75</v>
      </c>
      <c r="J26" s="200" t="str">
        <f t="shared" si="2"/>
        <v/>
      </c>
      <c r="K26" s="124"/>
      <c r="L26" s="215" t="str">
        <f>IF(K26="F",Grundlage!D24,"")</f>
        <v/>
      </c>
      <c r="M26" s="229" t="str">
        <f>IF(I26&lt;0,"",Grundlage!$E$5)</f>
        <v/>
      </c>
      <c r="N26" s="236">
        <f>SUMIF(I26:I28,"&gt;0")*Grundlage!$F$5</f>
        <v>0</v>
      </c>
      <c r="O26" s="54"/>
    </row>
    <row r="27" spans="1:15" ht="14.25" x14ac:dyDescent="0.2">
      <c r="A27" s="131" t="str">
        <f t="shared" si="0"/>
        <v>Mi</v>
      </c>
      <c r="B27" s="131" t="str">
        <f t="shared" si="1"/>
        <v>51. KW</v>
      </c>
      <c r="C27" s="196">
        <f t="shared" si="3"/>
        <v>41263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54"/>
    </row>
    <row r="28" spans="1:15" ht="14.25" x14ac:dyDescent="0.2">
      <c r="A28" s="133" t="str">
        <f t="shared" si="0"/>
        <v>Do</v>
      </c>
      <c r="B28" s="133" t="str">
        <f t="shared" si="1"/>
        <v>51. KW</v>
      </c>
      <c r="C28" s="196">
        <f t="shared" si="3"/>
        <v>41264</v>
      </c>
      <c r="D28" s="113"/>
      <c r="E28" s="113"/>
      <c r="F28" s="199">
        <f>IF(E28&lt;D28,(E28+1-Grundlage!$B$5-D28)*24,(E28-D28-Grundlage!$B$5)*24)</f>
        <v>-0.75</v>
      </c>
      <c r="G28" s="113"/>
      <c r="H28" s="113"/>
      <c r="I28" s="203">
        <f>IF(H28&lt;G28,(H28+1-Grundlage!$B$5-G28)*24,(H28-G28-Grundlage!$B$5)*24)</f>
        <v>-0.75</v>
      </c>
      <c r="J28" s="199" t="str">
        <f t="shared" si="2"/>
        <v/>
      </c>
      <c r="K28" s="120"/>
      <c r="L28" s="214" t="str">
        <f>IF(K28="F",Grundlage!D26,"")</f>
        <v/>
      </c>
      <c r="M28" s="226" t="str">
        <f>IF(I28&lt;0,"",Grundlage!$E$5)</f>
        <v/>
      </c>
      <c r="N28" s="160">
        <f>SUMIF(I28:I30,"&gt;0")*Grundlage!$F$5</f>
        <v>0</v>
      </c>
      <c r="O28" s="54"/>
    </row>
    <row r="29" spans="1:15" ht="14.25" x14ac:dyDescent="0.2">
      <c r="A29" s="193" t="str">
        <f t="shared" si="0"/>
        <v>Fr</v>
      </c>
      <c r="B29" s="193" t="str">
        <f t="shared" si="1"/>
        <v>51. KW</v>
      </c>
      <c r="C29" s="196">
        <f t="shared" si="3"/>
        <v>41265</v>
      </c>
      <c r="D29" s="116"/>
      <c r="E29" s="116"/>
      <c r="F29" s="200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36">
        <f>SUMIF(I29:I31,"&gt;0")*Grundlage!$F$5</f>
        <v>0</v>
      </c>
      <c r="O29" s="54"/>
    </row>
    <row r="30" spans="1:15" ht="14.25" x14ac:dyDescent="0.2">
      <c r="A30" s="131" t="str">
        <f t="shared" si="0"/>
        <v>Sa</v>
      </c>
      <c r="B30" s="131" t="str">
        <f t="shared" si="1"/>
        <v>51. KW</v>
      </c>
      <c r="C30" s="196">
        <f t="shared" si="3"/>
        <v>41266</v>
      </c>
      <c r="D30" s="111"/>
      <c r="E30" s="111"/>
      <c r="F30" s="142">
        <f>IF(E30&lt;D30,(E30+1-Grundlage!$B$5-D30)*24,(E30-D30-Grundlage!$B$5)*24)</f>
        <v>-0.75</v>
      </c>
      <c r="G30" s="111"/>
      <c r="H30" s="111"/>
      <c r="I30" s="149">
        <f>IF(H30&lt;G30,(H30+1-Grundlage!$B$5-G30)*24,(H30-G30-Grundlage!$B$5)*24)</f>
        <v>-0.75</v>
      </c>
      <c r="J30" s="142" t="str">
        <f t="shared" si="2"/>
        <v/>
      </c>
      <c r="K30" s="123"/>
      <c r="L30" s="164" t="str">
        <f>IF(K30="F",Grundlage!D28,"")</f>
        <v/>
      </c>
      <c r="M30" s="165" t="str">
        <f>IF(I30&lt;0,"",Grundlage!$E$5)</f>
        <v/>
      </c>
      <c r="N30" s="166">
        <f>SUMIF(I30:I32,"&gt;0")*Grundlage!$F$5</f>
        <v>0</v>
      </c>
      <c r="O30" s="54"/>
    </row>
    <row r="31" spans="1:15" ht="14.25" x14ac:dyDescent="0.2">
      <c r="A31" s="133" t="str">
        <f t="shared" si="0"/>
        <v>So</v>
      </c>
      <c r="B31" s="133" t="str">
        <f t="shared" si="1"/>
        <v>51. KW</v>
      </c>
      <c r="C31" s="196">
        <f t="shared" si="3"/>
        <v>41267</v>
      </c>
      <c r="D31" s="118"/>
      <c r="E31" s="118"/>
      <c r="F31" s="140">
        <f>IF(E31&lt;D31,(E31+1-Grundlage!$B$5-D31)*24,(E31-D31-Grundlage!$B$5)*24)</f>
        <v>-0.75</v>
      </c>
      <c r="G31" s="118"/>
      <c r="H31" s="118"/>
      <c r="I31" s="147">
        <f>IF(H31&lt;G31,(H31+1-Grundlage!$B$5-G31)*24,(H31-G31-Grundlage!$B$5)*24)</f>
        <v>-0.75</v>
      </c>
      <c r="J31" s="140" t="str">
        <f t="shared" si="2"/>
        <v/>
      </c>
      <c r="K31" s="126"/>
      <c r="L31" s="158" t="str">
        <f>IF(K31="F",Grundlage!D29,"")</f>
        <v/>
      </c>
      <c r="M31" s="159" t="str">
        <f>IF(I31&lt;0,"",Grundlage!$E$5)</f>
        <v/>
      </c>
      <c r="N31" s="169">
        <f>SUMIF(I31:I33,"&gt;0")*Grundlage!$F$5</f>
        <v>0</v>
      </c>
      <c r="O31" s="54"/>
    </row>
    <row r="32" spans="1:15" ht="14.25" x14ac:dyDescent="0.2">
      <c r="A32" s="195" t="str">
        <f t="shared" si="0"/>
        <v>Mo</v>
      </c>
      <c r="B32" s="195" t="str">
        <f t="shared" si="1"/>
        <v>52. KW</v>
      </c>
      <c r="C32" s="196">
        <f t="shared" si="3"/>
        <v>41268</v>
      </c>
      <c r="D32" s="113"/>
      <c r="E32" s="113"/>
      <c r="F32" s="199">
        <f>IF(E32&lt;D32,(E32+1-Grundlage!$B$5-D32)*24,(E32-D32-Grundlage!$B$5)*24)</f>
        <v>-0.75</v>
      </c>
      <c r="G32" s="113"/>
      <c r="H32" s="113"/>
      <c r="I32" s="203">
        <f>IF(H32&lt;G32,(H32+1-Grundlage!$B$5-G32)*24,(H32-G32-Grundlage!$B$5)*24)</f>
        <v>-0.75</v>
      </c>
      <c r="J32" s="199" t="str">
        <f t="shared" si="2"/>
        <v/>
      </c>
      <c r="K32" s="120"/>
      <c r="L32" s="214" t="str">
        <f>IF(K32="F",Grundlage!D30,"")</f>
        <v/>
      </c>
      <c r="M32" s="226" t="str">
        <f>IF(I32&lt;0,"",Grundlage!$E$5)</f>
        <v/>
      </c>
      <c r="N32" s="160">
        <f>SUMIF(I32:I34,"&gt;0")*Grundlage!$F$5</f>
        <v>0</v>
      </c>
      <c r="O32" s="54"/>
    </row>
    <row r="33" spans="1:15" ht="14.25" x14ac:dyDescent="0.2">
      <c r="A33" s="193" t="str">
        <f t="shared" si="0"/>
        <v>Di</v>
      </c>
      <c r="B33" s="193" t="str">
        <f t="shared" si="1"/>
        <v>52. KW</v>
      </c>
      <c r="C33" s="196">
        <f t="shared" si="3"/>
        <v>41269</v>
      </c>
      <c r="D33" s="116"/>
      <c r="E33" s="116"/>
      <c r="F33" s="200">
        <f>IF(E33&lt;D33,(E33+1-Grundlage!$B$5-D33)*24,(E33-D33-Grundlage!$B$5)*24)</f>
        <v>-0.75</v>
      </c>
      <c r="G33" s="116"/>
      <c r="H33" s="116"/>
      <c r="I33" s="204">
        <f>IF(H33&lt;G33,(H33+1-Grundlage!$B$5-G33)*24,(H33-G33-Grundlage!$B$5)*24)</f>
        <v>-0.75</v>
      </c>
      <c r="J33" s="200" t="str">
        <f t="shared" si="2"/>
        <v/>
      </c>
      <c r="K33" s="124"/>
      <c r="L33" s="215" t="str">
        <f>IF(K33="F",Grundlage!D31,"")</f>
        <v/>
      </c>
      <c r="M33" s="229" t="str">
        <f>IF(I33&lt;0,"",Grundlage!$E$5)</f>
        <v/>
      </c>
      <c r="N33" s="236">
        <f>SUMIF(I33:I35,"&gt;0")*Grundlage!$F$5</f>
        <v>0</v>
      </c>
      <c r="O33" s="54"/>
    </row>
    <row r="34" spans="1:15" ht="14.25" x14ac:dyDescent="0.2">
      <c r="A34" s="131" t="str">
        <f t="shared" si="0"/>
        <v>Mi</v>
      </c>
      <c r="B34" s="131" t="str">
        <f t="shared" si="1"/>
        <v>52. KW</v>
      </c>
      <c r="C34" s="196">
        <f t="shared" si="3"/>
        <v>41270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166">
        <f>SUMIF(I34:I36,"&gt;0")*Grundlage!$F$5</f>
        <v>0</v>
      </c>
      <c r="O34" s="54"/>
    </row>
    <row r="35" spans="1:15" ht="14.25" x14ac:dyDescent="0.2">
      <c r="A35" s="195" t="str">
        <f>TEXT(C35,"TTT")</f>
        <v>Do</v>
      </c>
      <c r="B35" s="195" t="str">
        <f>TRUNC((C35-WEEKDAY(C35,2)-DATE(YEAR(C35+4-WEEKDAY(C35,2)),1,-10))/7)&amp;". KW"</f>
        <v>52. KW</v>
      </c>
      <c r="C35" s="196">
        <f t="shared" si="3"/>
        <v>41271</v>
      </c>
      <c r="D35" s="113"/>
      <c r="E35" s="113"/>
      <c r="F35" s="199">
        <f>IF(E35&lt;D35,(E35+1-Grundlage!$B$5-D35)*24,(E35-D35-Grundlage!$B$5)*24)</f>
        <v>-0.75</v>
      </c>
      <c r="G35" s="113"/>
      <c r="H35" s="113"/>
      <c r="I35" s="203">
        <f>IF(H35&lt;G35,(H35+1-Grundlage!$B$5-G35)*24,(H35-G35-Grundlage!$B$5)*24)</f>
        <v>-0.75</v>
      </c>
      <c r="J35" s="199" t="str">
        <f>IF(G35="","",I35-F35)</f>
        <v/>
      </c>
      <c r="K35" s="120"/>
      <c r="L35" s="214" t="str">
        <f>IF(K35="F",Grundlage!D33,"")</f>
        <v/>
      </c>
      <c r="M35" s="228" t="str">
        <f>IF(I35&lt;0,"",Grundlage!$E$5)</f>
        <v/>
      </c>
      <c r="N35" s="160">
        <f>SUMIF(I35:I37,"&gt;0")*Grundlage!$F$5</f>
        <v>0</v>
      </c>
      <c r="O35" s="54"/>
    </row>
    <row r="36" spans="1:15" ht="14.25" x14ac:dyDescent="0.2">
      <c r="A36" s="193" t="str">
        <f>TEXT(C36,"TTT")</f>
        <v>Fr</v>
      </c>
      <c r="B36" s="193" t="str">
        <f>TRUNC((C36-WEEKDAY(C36,2)-DATE(YEAR(C36+4-WEEKDAY(C36,2)),1,-10))/7)&amp;". KW"</f>
        <v>52. KW</v>
      </c>
      <c r="C36" s="196">
        <f t="shared" si="3"/>
        <v>41272</v>
      </c>
      <c r="D36" s="116"/>
      <c r="E36" s="116"/>
      <c r="F36" s="200">
        <f>IF(E36&lt;D36,(E36+1-Grundlage!$B$5-D36)*24,(E36-D36-Grundlage!$B$5)*24)</f>
        <v>-0.75</v>
      </c>
      <c r="G36" s="116"/>
      <c r="H36" s="116"/>
      <c r="I36" s="204">
        <f>IF(H36&lt;G36,(H36+1-Grundlage!$B$5-G36)*24,(H36-G36-Grundlage!$B$5)*24)</f>
        <v>-0.75</v>
      </c>
      <c r="J36" s="200" t="str">
        <f>IF(G36="","",I36-F36)</f>
        <v/>
      </c>
      <c r="K36" s="124"/>
      <c r="L36" s="215" t="str">
        <f>IF(K36="F",Grundlage!D34,"")</f>
        <v/>
      </c>
      <c r="M36" s="229" t="str">
        <f>IF(I36&lt;0,"",Grundlage!$E$5)</f>
        <v/>
      </c>
      <c r="N36" s="236">
        <f>SUMIF(I36:I38,"&gt;0")*Grundlage!$F$5</f>
        <v>0</v>
      </c>
      <c r="O36" s="54"/>
    </row>
    <row r="37" spans="1:15" ht="15" thickBot="1" x14ac:dyDescent="0.25">
      <c r="A37" s="135" t="str">
        <f>TEXT(C37,"TTT")</f>
        <v>Sa</v>
      </c>
      <c r="B37" s="135" t="str">
        <f>TRUNC((C37-WEEKDAY(C37,2)-DATE(YEAR(C37+4-WEEKDAY(C37,2)),1,-10))/7)&amp;". KW"</f>
        <v>52. KW</v>
      </c>
      <c r="C37" s="196">
        <f t="shared" si="3"/>
        <v>41273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1" t="str">
        <f>IF(I37&lt;0,"",Grundlage!$E$5)</f>
        <v/>
      </c>
      <c r="N37" s="168">
        <f>SUMIF(I37:I39,"&gt;0")*Grundlage!$F$5</f>
        <v>0</v>
      </c>
      <c r="O37" s="54"/>
    </row>
    <row r="38" spans="1:15" x14ac:dyDescent="0.2">
      <c r="A38" s="15"/>
      <c r="B38" s="15"/>
      <c r="C38" s="15"/>
      <c r="D38" s="14"/>
      <c r="N38" s="2"/>
      <c r="O38" s="32"/>
    </row>
    <row r="39" spans="1:15" x14ac:dyDescent="0.2">
      <c r="A39" s="15"/>
      <c r="B39" s="15"/>
      <c r="C39" s="15"/>
      <c r="D39" s="14"/>
      <c r="N39" s="2"/>
      <c r="O39" s="32"/>
    </row>
    <row r="40" spans="1:15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</row>
    <row r="41" spans="1:15" ht="19.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</row>
    <row r="42" spans="1:15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'November 2016'!I44</f>
        <v>0</v>
      </c>
      <c r="L42" s="29">
        <f>SUMIF(L7:L37,"&gt;0")</f>
        <v>0</v>
      </c>
      <c r="M42" s="30">
        <f>SUM(M7:M37)</f>
        <v>0</v>
      </c>
      <c r="N42" s="2"/>
      <c r="O42" s="32"/>
    </row>
    <row r="43" spans="1:15" ht="15" customHeight="1" x14ac:dyDescent="0.25">
      <c r="A43" s="15"/>
      <c r="B43" s="15"/>
      <c r="C43" s="15"/>
      <c r="D43" s="16"/>
      <c r="E43" s="15"/>
      <c r="F43" s="15"/>
      <c r="H43" s="26"/>
      <c r="N43" s="2"/>
      <c r="O43" s="32"/>
    </row>
    <row r="44" spans="1:15" ht="15.75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2"/>
    </row>
    <row r="45" spans="1:15" ht="18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2"/>
    </row>
    <row r="46" spans="1:15" ht="18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2"/>
    </row>
    <row r="47" spans="1:15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2"/>
    </row>
    <row r="48" spans="1:15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mergeCells count="3">
    <mergeCell ref="D5:F5"/>
    <mergeCell ref="G5:I5"/>
    <mergeCell ref="A2:N3"/>
  </mergeCells>
  <phoneticPr fontId="9" type="noConversion"/>
  <conditionalFormatting sqref="J7:J37">
    <cfRule type="cellIs" dxfId="14" priority="16" stopIfTrue="1" operator="equal">
      <formula>0</formula>
    </cfRule>
  </conditionalFormatting>
  <conditionalFormatting sqref="F8:F37 L7:L37 M8:M37 N7:N37">
    <cfRule type="cellIs" dxfId="13" priority="15" stopIfTrue="1" operator="equal">
      <formula>0</formula>
    </cfRule>
  </conditionalFormatting>
  <conditionalFormatting sqref="I7:I37">
    <cfRule type="cellIs" dxfId="12" priority="13" operator="lessThan">
      <formula>0</formula>
    </cfRule>
    <cfRule type="cellIs" dxfId="11" priority="14" stopIfTrue="1" operator="equal">
      <formula>0</formula>
    </cfRule>
  </conditionalFormatting>
  <conditionalFormatting sqref="K12:K13 K19:K20 K26:K27 K33:K37">
    <cfRule type="cellIs" dxfId="10" priority="12" stopIfTrue="1" operator="equal">
      <formula>0</formula>
    </cfRule>
  </conditionalFormatting>
  <conditionalFormatting sqref="A7:B37">
    <cfRule type="cellIs" dxfId="9" priority="10" stopIfTrue="1" operator="equal">
      <formula>"Sa"</formula>
    </cfRule>
    <cfRule type="cellIs" dxfId="8" priority="11" stopIfTrue="1" operator="equal">
      <formula>"So"</formula>
    </cfRule>
  </conditionalFormatting>
  <conditionalFormatting sqref="F44 F42 F40 I42:M42 K45:L45">
    <cfRule type="cellIs" dxfId="7" priority="9" operator="equal">
      <formula>0</formula>
    </cfRule>
  </conditionalFormatting>
  <conditionalFormatting sqref="F48 F44 F46">
    <cfRule type="cellIs" dxfId="6" priority="7" operator="equal">
      <formula>0</formula>
    </cfRule>
    <cfRule type="cellIs" dxfId="5" priority="8" operator="equal">
      <formula>0</formula>
    </cfRule>
  </conditionalFormatting>
  <conditionalFormatting sqref="F7:F37">
    <cfRule type="cellIs" dxfId="4" priority="6" operator="lessThan">
      <formula>0</formula>
    </cfRule>
  </conditionalFormatting>
  <conditionalFormatting sqref="I45">
    <cfRule type="cellIs" dxfId="3" priority="4" operator="lessThanOrEqual">
      <formula>0</formula>
    </cfRule>
    <cfRule type="cellIs" dxfId="2" priority="5" operator="greaterThan">
      <formula>0</formula>
    </cfRule>
  </conditionalFormatting>
  <conditionalFormatting sqref="L4 K45:L45">
    <cfRule type="cellIs" dxfId="1" priority="2" operator="equal">
      <formula>0</formula>
    </cfRule>
    <cfRule type="cellIs" dxfId="0" priority="3" operator="equal">
      <formula>0</formula>
    </cfRule>
  </conditionalFormatting>
  <dataValidations count="2">
    <dataValidation type="list" allowBlank="1" showInputMessage="1" showErrorMessage="1" sqref="D7:E37 G7:H37">
      <formula1>Zeiten</formula1>
    </dataValidation>
    <dataValidation type="list" allowBlank="1" showErrorMessage="1" sqref="K7:K37">
      <formula1>$K$2:$K$4</formula1>
    </dataValidation>
  </dataValidations>
  <printOptions horizontalCentered="1" verticalCentered="1"/>
  <pageMargins left="0.78749999999999998" right="0.78749999999999998" top="0.60972222222222228" bottom="0.6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"/>
  <sheetViews>
    <sheetView workbookViewId="0"/>
  </sheetViews>
  <sheetFormatPr baseColWidth="10"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4"/>
  <sheetViews>
    <sheetView workbookViewId="0">
      <selection activeCell="A3" sqref="A3"/>
    </sheetView>
  </sheetViews>
  <sheetFormatPr baseColWidth="10" defaultRowHeight="12.75" x14ac:dyDescent="0.2"/>
  <sheetData>
    <row r="2" spans="1:1" ht="24" thickBot="1" x14ac:dyDescent="0.25">
      <c r="A2" s="5" t="s">
        <v>19</v>
      </c>
    </row>
    <row r="3" spans="1:1" ht="24.75" thickTop="1" thickBot="1" x14ac:dyDescent="0.25">
      <c r="A3" s="6" t="s">
        <v>19</v>
      </c>
    </row>
    <row r="4" spans="1:1" ht="13.5" thickTop="1" x14ac:dyDescent="0.2"/>
  </sheetData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-0.499984740745262"/>
  </sheetPr>
  <dimension ref="A1:IT50"/>
  <sheetViews>
    <sheetView showGridLines="0" tabSelected="1" zoomScale="80" zoomScaleNormal="80" workbookViewId="0">
      <pane ySplit="6" topLeftCell="A7" activePane="bottomLeft" state="frozen"/>
      <selection pane="bottomLeft" activeCell="D7" sqref="D7"/>
    </sheetView>
  </sheetViews>
  <sheetFormatPr baseColWidth="10" defaultRowHeight="12.75" x14ac:dyDescent="0.2"/>
  <cols>
    <col min="1" max="1" width="10" bestFit="1" customWidth="1"/>
    <col min="2" max="2" width="9.85546875" bestFit="1" customWidth="1"/>
    <col min="3" max="3" width="12.85546875" bestFit="1" customWidth="1"/>
    <col min="4" max="8" width="12.140625" customWidth="1"/>
    <col min="9" max="9" width="14.28515625" customWidth="1"/>
    <col min="10" max="10" width="12.7109375" bestFit="1" customWidth="1"/>
    <col min="11" max="11" width="9" bestFit="1" customWidth="1"/>
    <col min="12" max="12" width="10.7109375" bestFit="1" customWidth="1"/>
    <col min="13" max="13" width="10.140625" bestFit="1" customWidth="1"/>
    <col min="14" max="14" width="9.140625" bestFit="1" customWidth="1"/>
  </cols>
  <sheetData>
    <row r="1" spans="1:254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IL1" s="1"/>
      <c r="IM1" s="1"/>
      <c r="IN1" s="1"/>
      <c r="IO1" s="1"/>
      <c r="IP1" s="1"/>
      <c r="IQ1" s="1"/>
      <c r="IR1" s="1"/>
      <c r="IS1" s="1"/>
    </row>
    <row r="2" spans="1:254" ht="33" x14ac:dyDescent="0.2">
      <c r="A2" s="382" t="s">
        <v>26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IL3" s="1"/>
      <c r="IM3" s="1"/>
      <c r="IN3" s="1"/>
      <c r="IO3" s="1"/>
      <c r="IP3" s="1"/>
      <c r="IQ3" s="1"/>
      <c r="IR3" s="1"/>
      <c r="IS3" s="1"/>
      <c r="IT3" s="1"/>
    </row>
    <row r="4" spans="1:254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 thickBot="1" x14ac:dyDescent="0.5">
      <c r="A5" s="2"/>
      <c r="B5" s="2"/>
      <c r="C5" s="13"/>
      <c r="D5" s="379" t="s">
        <v>0</v>
      </c>
      <c r="E5" s="379"/>
      <c r="F5" s="380"/>
      <c r="G5" s="381" t="s">
        <v>1</v>
      </c>
      <c r="H5" s="379"/>
      <c r="I5" s="379"/>
      <c r="J5" s="2"/>
      <c r="K5" s="94"/>
      <c r="L5" s="2"/>
      <c r="M5" s="2"/>
      <c r="N5" s="2"/>
      <c r="IL5" s="1"/>
      <c r="IM5" s="1"/>
      <c r="IN5" s="1"/>
      <c r="IO5" s="1"/>
      <c r="IP5" s="1"/>
      <c r="IQ5" s="1"/>
      <c r="IR5" s="1"/>
      <c r="IS5" s="1"/>
      <c r="IT5" s="1"/>
    </row>
    <row r="6" spans="1:254" ht="15.75" thickBot="1" x14ac:dyDescent="0.25">
      <c r="A6" s="128" t="s">
        <v>2</v>
      </c>
      <c r="B6" s="128" t="s">
        <v>24</v>
      </c>
      <c r="C6" s="128" t="s">
        <v>3</v>
      </c>
      <c r="D6" s="127" t="s">
        <v>4</v>
      </c>
      <c r="E6" s="330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128" t="s">
        <v>23</v>
      </c>
      <c r="IL6" s="1"/>
      <c r="IM6" s="1"/>
      <c r="IN6" s="1"/>
      <c r="IO6" s="1"/>
      <c r="IP6" s="1"/>
      <c r="IQ6" s="1"/>
      <c r="IR6" s="1"/>
      <c r="IS6" s="1"/>
      <c r="IT6" s="1"/>
    </row>
    <row r="7" spans="1:254" ht="14.25" x14ac:dyDescent="0.2">
      <c r="A7" s="255" t="str">
        <f>TEXT(C7,"TTT")</f>
        <v>Fr</v>
      </c>
      <c r="B7" s="192" t="str">
        <f>TRUNC((C7-WEEKDAY(C7,2)-DATE(YEAR(C7+4-WEEKDAY(C7,2)),1,-10))/7)&amp;" KW"</f>
        <v>53 KW</v>
      </c>
      <c r="C7" s="241">
        <v>40908</v>
      </c>
      <c r="D7" s="197"/>
      <c r="E7" s="331"/>
      <c r="F7" s="138">
        <f>IF(E7&lt;D7,(E7+1-Grundlage!$B$5-D7)*24,(E7-D7-Grundlage!$B$5)*24)</f>
        <v>-0.75</v>
      </c>
      <c r="G7" s="197"/>
      <c r="H7" s="197"/>
      <c r="I7" s="205">
        <f>IF(H7&lt;G7,(H7+1-Grundlage!$B$5-G7)*24,(H7-G7-Grundlage!$B$5)*24)</f>
        <v>-0.75</v>
      </c>
      <c r="J7" s="201" t="str">
        <f>IF(G7="","",I7-F7)</f>
        <v/>
      </c>
      <c r="K7" s="212"/>
      <c r="L7" s="216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4.25" x14ac:dyDescent="0.2">
      <c r="A8" s="263" t="str">
        <f t="shared" ref="A8:A34" si="0">TEXT(C8,"TTT")</f>
        <v>Sa</v>
      </c>
      <c r="B8" s="193" t="str">
        <f t="shared" ref="B8:B34" si="1">TRUNC((C8-WEEKDAY(C8,2)-DATE(YEAR(C8+4-WEEKDAY(C8,2)),1,-10))/7)&amp;". KW"</f>
        <v>53. KW</v>
      </c>
      <c r="C8" s="196">
        <f>C7+1</f>
        <v>40909</v>
      </c>
      <c r="D8" s="116"/>
      <c r="E8" s="332"/>
      <c r="F8" s="200">
        <f>IF(E8&lt;D8,(E8+1-Grundlage!$B$5-D8)*24,(E8-D8-Grundlage!$B$5)*24)</f>
        <v>-0.75</v>
      </c>
      <c r="G8" s="116"/>
      <c r="H8" s="116"/>
      <c r="I8" s="204">
        <f>IF(H8&lt;G8,(H8+1-Grundlage!$B$5-G8)*24,(H8-G8-Grundlage!$B$5)*24)</f>
        <v>-0.75</v>
      </c>
      <c r="J8" s="200" t="str">
        <f t="shared" ref="J8:J34" si="2">IF(G8="","",I8-F8)</f>
        <v/>
      </c>
      <c r="K8" s="124"/>
      <c r="L8" s="215" t="str">
        <f>IF(K8="F",Grundlage!D6,"")</f>
        <v/>
      </c>
      <c r="M8" s="227" t="str">
        <f>IF(I8&lt;0,"",Grundlage!$E$5)</f>
        <v/>
      </c>
      <c r="N8" s="236">
        <f>SUMIF(I8:I10,"&gt;0")*Grundlage!$F$5</f>
        <v>0</v>
      </c>
      <c r="IL8" s="1"/>
      <c r="IM8" s="1"/>
      <c r="IN8" s="1"/>
      <c r="IO8" s="1"/>
      <c r="IP8" s="1"/>
      <c r="IQ8" s="1"/>
      <c r="IR8" s="1"/>
      <c r="IS8" s="1"/>
      <c r="IT8" s="1"/>
    </row>
    <row r="9" spans="1:254" s="2" customFormat="1" ht="14.25" x14ac:dyDescent="0.2">
      <c r="A9" s="263" t="str">
        <f t="shared" si="0"/>
        <v>So</v>
      </c>
      <c r="B9" s="193" t="str">
        <f t="shared" si="1"/>
        <v>53. KW</v>
      </c>
      <c r="C9" s="196">
        <f t="shared" ref="C9:C37" si="3">C8+1</f>
        <v>40910</v>
      </c>
      <c r="D9" s="116"/>
      <c r="E9" s="332"/>
      <c r="F9" s="200">
        <f>IF(E9&lt;D9,(E9+1-Grundlage!$B$5-D9)*24,(E9-D9-Grundlage!$B$5)*24)</f>
        <v>-0.75</v>
      </c>
      <c r="G9" s="116"/>
      <c r="H9" s="116"/>
      <c r="I9" s="204">
        <f>IF(H9&lt;G9,(H9+1-Grundlage!$B$5-G9)*24,(H9-G9-Grundlage!$B$5)*24)</f>
        <v>-0.75</v>
      </c>
      <c r="J9" s="200" t="str">
        <f t="shared" si="2"/>
        <v/>
      </c>
      <c r="K9" s="124"/>
      <c r="L9" s="215" t="str">
        <f>IF(K9="F",Grundlage!D7,"")</f>
        <v/>
      </c>
      <c r="M9" s="229" t="str">
        <f>IF(I9&lt;0,"",Grundlage!$E$5)</f>
        <v/>
      </c>
      <c r="N9" s="236">
        <f>SUMIF(I9:I11,"&gt;0")*Grundlage!$F$5</f>
        <v>0</v>
      </c>
      <c r="IL9" s="1"/>
      <c r="IM9" s="1"/>
      <c r="IN9" s="1"/>
      <c r="IO9" s="1"/>
      <c r="IP9" s="1"/>
      <c r="IQ9" s="1"/>
      <c r="IR9" s="1"/>
      <c r="IS9" s="1"/>
      <c r="IT9" s="1"/>
    </row>
    <row r="10" spans="1:254" ht="14.25" x14ac:dyDescent="0.2">
      <c r="A10" s="263" t="str">
        <f t="shared" si="0"/>
        <v>Mo</v>
      </c>
      <c r="B10" s="193" t="str">
        <f t="shared" si="1"/>
        <v>1. KW</v>
      </c>
      <c r="C10" s="196">
        <f t="shared" si="3"/>
        <v>40911</v>
      </c>
      <c r="D10" s="116"/>
      <c r="E10" s="332"/>
      <c r="F10" s="200">
        <f>IF(E10&lt;D10,(E10+1-Grundlage!$B$5-D10)*24,(E10-D10-Grundlage!$B$5)*24)</f>
        <v>-0.75</v>
      </c>
      <c r="G10" s="116"/>
      <c r="H10" s="116"/>
      <c r="I10" s="204">
        <f>IF(H10&lt;G10,(H10+1-Grundlage!$B$5-G10)*24,(H10-G10-Grundlage!$B$5)*24)</f>
        <v>-0.75</v>
      </c>
      <c r="J10" s="200" t="str">
        <f t="shared" si="2"/>
        <v/>
      </c>
      <c r="K10" s="124"/>
      <c r="L10" s="215" t="str">
        <f>IF(K10="F",Grundlage!D8,"")</f>
        <v/>
      </c>
      <c r="M10" s="227" t="str">
        <f>IF(I10&lt;0,"",Grundlage!$E$5)</f>
        <v/>
      </c>
      <c r="N10" s="236">
        <f>SUMIF(I10:I12,"&gt;0")*Grundlage!$F$5</f>
        <v>0</v>
      </c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4.25" x14ac:dyDescent="0.2">
      <c r="A11" s="318" t="str">
        <f t="shared" si="0"/>
        <v>Di</v>
      </c>
      <c r="B11" s="318" t="str">
        <f t="shared" si="1"/>
        <v>1. KW</v>
      </c>
      <c r="C11" s="196">
        <f t="shared" si="3"/>
        <v>40912</v>
      </c>
      <c r="D11" s="242"/>
      <c r="E11" s="328"/>
      <c r="F11" s="200">
        <f>IF(E11&lt;D11,(E11+1-Grundlage!$B$5-D11)*24,(E11-D11-Grundlage!$B$5)*24)</f>
        <v>-0.75</v>
      </c>
      <c r="G11" s="242"/>
      <c r="H11" s="242"/>
      <c r="I11" s="322">
        <f>IF(H11&lt;G11,(H11+1-Grundlage!$B$5-G11)*24,(H11-G11-Grundlage!$B$5)*24)</f>
        <v>-0.75</v>
      </c>
      <c r="J11" s="321" t="str">
        <f t="shared" si="2"/>
        <v/>
      </c>
      <c r="K11" s="323"/>
      <c r="L11" s="324" t="str">
        <f>IF(K11="F",Grundlage!D9,"")</f>
        <v/>
      </c>
      <c r="M11" s="325" t="str">
        <f>IF(I11&lt;0,"",Grundlage!$E$5)</f>
        <v/>
      </c>
      <c r="N11" s="326">
        <f>SUMIF(I11:I13,"&gt;0")*Grundlage!$F$5</f>
        <v>0</v>
      </c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4.25" x14ac:dyDescent="0.2">
      <c r="A12" s="193" t="str">
        <f t="shared" si="0"/>
        <v>Mi</v>
      </c>
      <c r="B12" s="193" t="str">
        <f t="shared" si="1"/>
        <v>1. KW</v>
      </c>
      <c r="C12" s="196">
        <f t="shared" si="3"/>
        <v>40913</v>
      </c>
      <c r="D12" s="116"/>
      <c r="E12" s="328"/>
      <c r="F12" s="200">
        <f>IF(E12&lt;D12,(E12+1-Grundlage!$B$5-D12)*24,(E12-D12-Grundlage!$B$5)*24)</f>
        <v>-0.75</v>
      </c>
      <c r="G12" s="116"/>
      <c r="H12" s="242"/>
      <c r="I12" s="204">
        <f>IF(H12&lt;G12,(H12+1-Grundlage!$B$5-G12)*24,(H12-G12-Grundlage!$B$5)*24)</f>
        <v>-0.75</v>
      </c>
      <c r="J12" s="200" t="str">
        <f t="shared" si="2"/>
        <v/>
      </c>
      <c r="K12" s="124"/>
      <c r="L12" s="324" t="str">
        <f>IF(K12="F",Grundlage!D10,"")</f>
        <v/>
      </c>
      <c r="M12" s="329" t="str">
        <f>IF(I12&lt;0,"",Grundlage!$E$5)</f>
        <v/>
      </c>
      <c r="N12" s="326">
        <f>SUMIF(I12:I14,"&gt;0")*Grundlage!$F$5</f>
        <v>0</v>
      </c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4.25" x14ac:dyDescent="0.2">
      <c r="A13" s="260" t="str">
        <f t="shared" si="0"/>
        <v>Do</v>
      </c>
      <c r="B13" s="273" t="str">
        <f t="shared" si="1"/>
        <v>1. KW</v>
      </c>
      <c r="C13" s="196">
        <f t="shared" si="3"/>
        <v>40914</v>
      </c>
      <c r="D13" s="239"/>
      <c r="E13" s="332"/>
      <c r="F13" s="279">
        <f>IF(E13&lt;D13,(E13+1-Grundlage!$B$5-D13)*24,(E13-D13-Grundlage!$B$5)*24)</f>
        <v>-0.75</v>
      </c>
      <c r="G13" s="239"/>
      <c r="H13" s="116"/>
      <c r="I13" s="275">
        <f>IF(H13&lt;G13,(H13+1-Grundlage!$B$5-G13)*24,(H13-G13-Grundlage!$B$5)*24)</f>
        <v>-0.75</v>
      </c>
      <c r="J13" s="200" t="str">
        <f t="shared" si="2"/>
        <v/>
      </c>
      <c r="K13" s="289"/>
      <c r="L13" s="215" t="str">
        <f>IF(K13="F",Grundlage!D11,"")</f>
        <v/>
      </c>
      <c r="M13" s="227" t="str">
        <f>IF(I13&lt;0,"",Grundlage!$E$5)</f>
        <v/>
      </c>
      <c r="N13" s="236">
        <f>SUMIF(I13:I15,"&gt;0")*Grundlage!$F$5</f>
        <v>0</v>
      </c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4.25" x14ac:dyDescent="0.2">
      <c r="A14" s="263" t="str">
        <f t="shared" si="0"/>
        <v>Fr</v>
      </c>
      <c r="B14" s="193" t="str">
        <f t="shared" si="1"/>
        <v>1. KW</v>
      </c>
      <c r="C14" s="196">
        <f t="shared" si="3"/>
        <v>40915</v>
      </c>
      <c r="D14" s="116"/>
      <c r="E14" s="332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27" t="str">
        <f>IF(I14&lt;0,"",Grundlage!$E$5)</f>
        <v/>
      </c>
      <c r="N14" s="236">
        <f>SUMIF(I14:I16,"&gt;0")*Grundlage!$F$5</f>
        <v>0</v>
      </c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" customFormat="1" ht="14.25" x14ac:dyDescent="0.2">
      <c r="A15" s="263" t="str">
        <f t="shared" si="0"/>
        <v>Sa</v>
      </c>
      <c r="B15" s="193" t="str">
        <f t="shared" si="1"/>
        <v>1. KW</v>
      </c>
      <c r="C15" s="196">
        <f t="shared" si="3"/>
        <v>40916</v>
      </c>
      <c r="D15" s="116"/>
      <c r="E15" s="332"/>
      <c r="F15" s="200">
        <f>IF(E15&lt;D15,(E15+1-Grundlage!$B$5-D15)*24,(E15-D15-Grundlage!$B$5)*24)</f>
        <v>-0.75</v>
      </c>
      <c r="G15" s="116"/>
      <c r="H15" s="116"/>
      <c r="I15" s="204">
        <f>IF(H15&lt;G15,(H15+1-Grundlage!$B$5-G15)*24,(H15-G15-Grundlage!$B$5)*24)</f>
        <v>-0.75</v>
      </c>
      <c r="J15" s="200" t="str">
        <f t="shared" si="2"/>
        <v/>
      </c>
      <c r="K15" s="124"/>
      <c r="L15" s="215" t="str">
        <f>IF(K15="F",Grundlage!D13,"")</f>
        <v/>
      </c>
      <c r="M15" s="227" t="str">
        <f>IF(I15&lt;0,"",Grundlage!$E$5)</f>
        <v/>
      </c>
      <c r="N15" s="236">
        <f>SUMIF(I15:I17,"&gt;0")*Grundlage!$F$5</f>
        <v>0</v>
      </c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" customFormat="1" ht="14.25" x14ac:dyDescent="0.2">
      <c r="A16" s="263" t="str">
        <f t="shared" si="0"/>
        <v>So</v>
      </c>
      <c r="B16" s="193" t="str">
        <f t="shared" si="1"/>
        <v>1. KW</v>
      </c>
      <c r="C16" s="196">
        <f t="shared" si="3"/>
        <v>40917</v>
      </c>
      <c r="D16" s="116"/>
      <c r="E16" s="332"/>
      <c r="F16" s="200">
        <f>IF(E16&lt;D16,(E16+1-Grundlage!$B$5-D16)*24,(E16-D16-Grundlage!$B$5)*24)</f>
        <v>-0.75</v>
      </c>
      <c r="G16" s="116"/>
      <c r="H16" s="116"/>
      <c r="I16" s="204">
        <f>IF(H16&lt;G16,(H16+1-Grundlage!$B$5-G16)*24,(H16-G16-Grundlage!$B$5)*24)</f>
        <v>-0.75</v>
      </c>
      <c r="J16" s="200" t="str">
        <f t="shared" si="2"/>
        <v/>
      </c>
      <c r="K16" s="124"/>
      <c r="L16" s="215" t="str">
        <f>IF(K16="F",Grundlage!D14,"")</f>
        <v/>
      </c>
      <c r="M16" s="229" t="str">
        <f>IF(I16&lt;0,"",Grundlage!$E$5)</f>
        <v/>
      </c>
      <c r="N16" s="236">
        <f>SUMIF(I16:I18,"&gt;0")*Grundlage!$F$5</f>
        <v>0</v>
      </c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4.25" x14ac:dyDescent="0.2">
      <c r="A17" s="263" t="str">
        <f t="shared" si="0"/>
        <v>Mo</v>
      </c>
      <c r="B17" s="193" t="str">
        <f t="shared" si="1"/>
        <v>2. KW</v>
      </c>
      <c r="C17" s="196">
        <f t="shared" si="3"/>
        <v>40918</v>
      </c>
      <c r="D17" s="116"/>
      <c r="E17" s="332"/>
      <c r="F17" s="200">
        <f>IF(E17&lt;D17,(E17+1-Grundlage!$B$5-D17)*24,(E17-D17-Grundlage!$B$5)*24)</f>
        <v>-0.75</v>
      </c>
      <c r="G17" s="116"/>
      <c r="H17" s="116"/>
      <c r="I17" s="204">
        <f>IF(H17&lt;G17,(H17+1-Grundlage!$B$5-G17)*24,(H17-G17-Grundlage!$B$5)*24)</f>
        <v>-0.75</v>
      </c>
      <c r="J17" s="200" t="str">
        <f t="shared" si="2"/>
        <v/>
      </c>
      <c r="K17" s="124"/>
      <c r="L17" s="215" t="str">
        <f>IF(K17="F",Grundlage!D15,"")</f>
        <v/>
      </c>
      <c r="M17" s="227" t="str">
        <f>IF(I17&lt;0,"",Grundlage!$E$5)</f>
        <v/>
      </c>
      <c r="N17" s="236">
        <f>SUMIF(I17:I19,"&gt;0")*Grundlage!$F$5</f>
        <v>0</v>
      </c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4.25" x14ac:dyDescent="0.2">
      <c r="A18" s="263" t="str">
        <f t="shared" si="0"/>
        <v>Di</v>
      </c>
      <c r="B18" s="193" t="str">
        <f t="shared" si="1"/>
        <v>2. KW</v>
      </c>
      <c r="C18" s="196">
        <f t="shared" si="3"/>
        <v>40919</v>
      </c>
      <c r="D18" s="116"/>
      <c r="E18" s="332"/>
      <c r="F18" s="200">
        <f>IF(E18&lt;D18,(E18+1-Grundlage!$B$5-D18)*24,(E18-D18-Grundlage!$B$5)*24)</f>
        <v>-0.75</v>
      </c>
      <c r="G18" s="116"/>
      <c r="H18" s="116"/>
      <c r="I18" s="204">
        <f>IF(H18&lt;G18,(H18+1-Grundlage!$B$5-G18)*24,(H18-G18-Grundlage!$B$5)*24)</f>
        <v>-0.75</v>
      </c>
      <c r="J18" s="200" t="str">
        <f t="shared" si="2"/>
        <v/>
      </c>
      <c r="K18" s="124"/>
      <c r="L18" s="215" t="str">
        <f>IF(K18="F",Grundlage!D16,"")</f>
        <v/>
      </c>
      <c r="M18" s="227" t="str">
        <f>IF(I18&lt;0,"",Grundlage!$E$5)</f>
        <v/>
      </c>
      <c r="N18" s="236">
        <f>SUMIF(I18:I20,"&gt;0")*Grundlage!$F$5</f>
        <v>0</v>
      </c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4.25" x14ac:dyDescent="0.2">
      <c r="A19" s="263" t="str">
        <f t="shared" si="0"/>
        <v>Mi</v>
      </c>
      <c r="B19" s="193" t="str">
        <f t="shared" si="1"/>
        <v>2. KW</v>
      </c>
      <c r="C19" s="196">
        <f t="shared" si="3"/>
        <v>40920</v>
      </c>
      <c r="D19" s="116"/>
      <c r="E19" s="332"/>
      <c r="F19" s="200">
        <f>IF(E19&lt;D19,(E19+1-Grundlage!$B$5-D19)*24,(E19-D19-Grundlage!$B$5)*24)</f>
        <v>-0.75</v>
      </c>
      <c r="G19" s="116"/>
      <c r="H19" s="116"/>
      <c r="I19" s="204">
        <f>IF(H19&lt;G19,(H19+1-Grundlage!$B$5-G19)*24,(H19-G19-Grundlage!$B$5)*24)</f>
        <v>-0.75</v>
      </c>
      <c r="J19" s="200" t="str">
        <f t="shared" si="2"/>
        <v/>
      </c>
      <c r="K19" s="124"/>
      <c r="L19" s="215" t="str">
        <f>IF(K19="F",Grundlage!D17,"")</f>
        <v/>
      </c>
      <c r="M19" s="229" t="str">
        <f>IF(I19&lt;0,"",Grundlage!$E$5)</f>
        <v/>
      </c>
      <c r="N19" s="236">
        <f>SUMIF(I19:I21,"&gt;0")*Grundlage!$F$5</f>
        <v>0</v>
      </c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4.25" x14ac:dyDescent="0.2">
      <c r="A20" s="260" t="str">
        <f t="shared" si="0"/>
        <v>Do</v>
      </c>
      <c r="B20" s="133" t="str">
        <f t="shared" si="1"/>
        <v>2. KW</v>
      </c>
      <c r="C20" s="196">
        <f t="shared" si="3"/>
        <v>40921</v>
      </c>
      <c r="D20" s="118"/>
      <c r="E20" s="333"/>
      <c r="F20" s="140">
        <f>IF(E20&lt;D20,(E20+1-Grundlage!$B$5-D20)*24,(E20-D20-Grundlage!$B$5)*24)</f>
        <v>-0.75</v>
      </c>
      <c r="G20" s="118"/>
      <c r="H20" s="118"/>
      <c r="I20" s="147">
        <f>IF(H20&lt;G20,(H20+1-Grundlage!$B$5-G20)*24,(H20-G20-Grundlage!$B$5)*24)</f>
        <v>-0.75</v>
      </c>
      <c r="J20" s="140" t="str">
        <f t="shared" si="2"/>
        <v/>
      </c>
      <c r="K20" s="126"/>
      <c r="L20" s="158" t="str">
        <f>IF(K20="F",Grundlage!D18,"")</f>
        <v/>
      </c>
      <c r="M20" s="159" t="str">
        <f>IF(I20&lt;0,"",Grundlage!$E$5)</f>
        <v/>
      </c>
      <c r="N20" s="169">
        <f>SUMIF(I20:I22,"&gt;0")*Grundlage!$F$5</f>
        <v>0</v>
      </c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4.25" x14ac:dyDescent="0.2">
      <c r="A21" s="263" t="str">
        <f t="shared" si="0"/>
        <v>Fr</v>
      </c>
      <c r="B21" s="193" t="str">
        <f t="shared" si="1"/>
        <v>2. KW</v>
      </c>
      <c r="C21" s="196">
        <f t="shared" si="3"/>
        <v>40922</v>
      </c>
      <c r="D21" s="116"/>
      <c r="E21" s="332"/>
      <c r="F21" s="200">
        <f>IF(E21&lt;D21,(E21+1-Grundlage!$B$5-D21)*24,(E21-D21-Grundlage!$B$5)*24)</f>
        <v>-0.75</v>
      </c>
      <c r="G21" s="116"/>
      <c r="H21" s="116"/>
      <c r="I21" s="204">
        <f>IF(H21&lt;G21,(H21+1-Grundlage!$B$5-G21)*24,(H21-G21-Grundlage!$B$5)*24)</f>
        <v>-0.75</v>
      </c>
      <c r="J21" s="200" t="str">
        <f t="shared" si="2"/>
        <v/>
      </c>
      <c r="K21" s="124"/>
      <c r="L21" s="215" t="str">
        <f>IF(K21="F",Grundlage!D19,"")</f>
        <v/>
      </c>
      <c r="M21" s="227" t="str">
        <f>IF(I21&lt;0,"",Grundlage!$E$5)</f>
        <v/>
      </c>
      <c r="N21" s="236">
        <f>SUMIF(I21:I23,"&gt;0")*Grundlage!$F$5</f>
        <v>0</v>
      </c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" customFormat="1" ht="14.25" x14ac:dyDescent="0.2">
      <c r="A22" s="263" t="str">
        <f t="shared" si="0"/>
        <v>Sa</v>
      </c>
      <c r="B22" s="193" t="str">
        <f t="shared" si="1"/>
        <v>2. KW</v>
      </c>
      <c r="C22" s="196">
        <f t="shared" si="3"/>
        <v>40923</v>
      </c>
      <c r="D22" s="116"/>
      <c r="E22" s="332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" customFormat="1" ht="14.25" x14ac:dyDescent="0.2">
      <c r="A23" s="263" t="str">
        <f t="shared" si="0"/>
        <v>So</v>
      </c>
      <c r="B23" s="193" t="str">
        <f t="shared" si="1"/>
        <v>2. KW</v>
      </c>
      <c r="C23" s="196">
        <f t="shared" si="3"/>
        <v>40924</v>
      </c>
      <c r="D23" s="116"/>
      <c r="E23" s="332"/>
      <c r="F23" s="200">
        <f>IF(E23&lt;D23,(E23+1-Grundlage!$B$5-D23)*24,(E23-D23-Grundlage!$B$5)*24)</f>
        <v>-0.75</v>
      </c>
      <c r="G23" s="116"/>
      <c r="H23" s="116"/>
      <c r="I23" s="204">
        <f>IF(H23&lt;G23,(H23+1-Grundlage!$B$5-G23)*24,(H23-G23-Grundlage!$B$5)*24)</f>
        <v>-0.75</v>
      </c>
      <c r="J23" s="200" t="str">
        <f t="shared" si="2"/>
        <v/>
      </c>
      <c r="K23" s="124"/>
      <c r="L23" s="215" t="str">
        <f>IF(K23="F",Grundlage!D21,"")</f>
        <v/>
      </c>
      <c r="M23" s="229" t="str">
        <f>IF(I23&lt;0,"",Grundlage!$E$5)</f>
        <v/>
      </c>
      <c r="N23" s="236">
        <f>SUMIF(I23:I25,"&gt;0")*Grundlage!$F$5</f>
        <v>0</v>
      </c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4.25" x14ac:dyDescent="0.2">
      <c r="A24" s="263" t="str">
        <f t="shared" si="0"/>
        <v>Mo</v>
      </c>
      <c r="B24" s="193" t="str">
        <f t="shared" si="1"/>
        <v>3. KW</v>
      </c>
      <c r="C24" s="196">
        <f t="shared" si="3"/>
        <v>40925</v>
      </c>
      <c r="D24" s="116"/>
      <c r="E24" s="332"/>
      <c r="F24" s="200">
        <f>IF(E24&lt;D24,(E24+1-Grundlage!$B$5-D24)*24,(E24-D24-Grundlage!$B$5)*24)</f>
        <v>-0.75</v>
      </c>
      <c r="G24" s="116"/>
      <c r="H24" s="116"/>
      <c r="I24" s="204">
        <f>IF(H24&lt;G24,(H24+1-Grundlage!$B$5-G24)*24,(H24-G24-Grundlage!$B$5)*24)</f>
        <v>-0.75</v>
      </c>
      <c r="J24" s="200" t="str">
        <f t="shared" si="2"/>
        <v/>
      </c>
      <c r="K24" s="124"/>
      <c r="L24" s="215" t="str">
        <f>IF(K24="F",Grundlage!D22,"")</f>
        <v/>
      </c>
      <c r="M24" s="227" t="str">
        <f>IF(I24&lt;0,"",Grundlage!$E$5)</f>
        <v/>
      </c>
      <c r="N24" s="236">
        <f>SUMIF(I24:I26,"&gt;0")*Grundlage!$F$5</f>
        <v>0</v>
      </c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4.25" x14ac:dyDescent="0.2">
      <c r="A25" s="263" t="str">
        <f t="shared" si="0"/>
        <v>Di</v>
      </c>
      <c r="B25" s="193" t="str">
        <f t="shared" si="1"/>
        <v>3. KW</v>
      </c>
      <c r="C25" s="196">
        <f t="shared" si="3"/>
        <v>40926</v>
      </c>
      <c r="D25" s="116"/>
      <c r="E25" s="332"/>
      <c r="F25" s="200">
        <f>IF(E25&lt;D25,(E25+1-Grundlage!$B$5-D25)*24,(E25-D25-Grundlage!$B$5)*24)</f>
        <v>-0.75</v>
      </c>
      <c r="G25" s="116"/>
      <c r="H25" s="116"/>
      <c r="I25" s="204">
        <f>IF(H25&lt;G25,(H25+1-Grundlage!$B$5-G25)*24,(H25-G25-Grundlage!$B$5)*24)</f>
        <v>-0.75</v>
      </c>
      <c r="J25" s="200" t="str">
        <f t="shared" si="2"/>
        <v/>
      </c>
      <c r="K25" s="124"/>
      <c r="L25" s="215" t="str">
        <f>IF(K25="F",Grundlage!D23,"")</f>
        <v/>
      </c>
      <c r="M25" s="227" t="str">
        <f>IF(I25&lt;0,"",Grundlage!$E$5)</f>
        <v/>
      </c>
      <c r="N25" s="236">
        <f>SUMIF(I25:I27,"&gt;0")*Grundlage!$F$5</f>
        <v>0</v>
      </c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4.25" x14ac:dyDescent="0.2">
      <c r="A26" s="319" t="str">
        <f t="shared" si="0"/>
        <v>Mi</v>
      </c>
      <c r="B26" s="273" t="str">
        <f t="shared" si="1"/>
        <v>3. KW</v>
      </c>
      <c r="C26" s="196">
        <f t="shared" si="3"/>
        <v>40927</v>
      </c>
      <c r="D26" s="239"/>
      <c r="E26" s="334"/>
      <c r="F26" s="279">
        <f>IF(E26&lt;D26,(E26+1-Grundlage!$B$5-D26)*24,(E26-D26-Grundlage!$B$5)*24)</f>
        <v>-0.75</v>
      </c>
      <c r="G26" s="239"/>
      <c r="H26" s="239"/>
      <c r="I26" s="275">
        <f>IF(H26&lt;G26,(H26+1-Grundlage!$B$5-G26)*24,(H26-G26-Grundlage!$B$5)*24)</f>
        <v>-0.75</v>
      </c>
      <c r="J26" s="279" t="str">
        <f t="shared" si="2"/>
        <v/>
      </c>
      <c r="K26" s="289"/>
      <c r="L26" s="280" t="str">
        <f>IF(K26="F",Grundlage!D24,"")</f>
        <v/>
      </c>
      <c r="M26" s="281" t="str">
        <f>IF(I26&lt;0,"",Grundlage!$E$5)</f>
        <v/>
      </c>
      <c r="N26" s="282">
        <f>SUMIF(I26:I28,"&gt;0")*Grundlage!$F$5</f>
        <v>0</v>
      </c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4.25" x14ac:dyDescent="0.2">
      <c r="A27" s="260" t="str">
        <f t="shared" si="0"/>
        <v>Do</v>
      </c>
      <c r="B27" s="133" t="str">
        <f t="shared" si="1"/>
        <v>3. KW</v>
      </c>
      <c r="C27" s="196">
        <f t="shared" si="3"/>
        <v>40928</v>
      </c>
      <c r="D27" s="118"/>
      <c r="E27" s="333"/>
      <c r="F27" s="140">
        <f>IF(E27&lt;D27,(E27+1-Grundlage!$B$5-D27)*24,(E27-D27-Grundlage!$B$5)*24)</f>
        <v>-0.75</v>
      </c>
      <c r="G27" s="118"/>
      <c r="H27" s="118"/>
      <c r="I27" s="147">
        <f>IF(H27&lt;G27,(H27+1-Grundlage!$B$5-G27)*24,(H27-G27-Grundlage!$B$5)*24)</f>
        <v>-0.75</v>
      </c>
      <c r="J27" s="140" t="str">
        <f t="shared" si="2"/>
        <v/>
      </c>
      <c r="K27" s="126"/>
      <c r="L27" s="158" t="str">
        <f>IF(K27="F",Grundlage!D25,"")</f>
        <v/>
      </c>
      <c r="M27" s="159" t="str">
        <f>IF(I27&lt;0,"",Grundlage!$E$5)</f>
        <v/>
      </c>
      <c r="N27" s="169">
        <f>SUMIF(I27:I29,"&gt;0")*Grundlage!$F$5</f>
        <v>0</v>
      </c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4.25" x14ac:dyDescent="0.2">
      <c r="A28" s="263" t="str">
        <f t="shared" si="0"/>
        <v>Fr</v>
      </c>
      <c r="B28" s="193" t="str">
        <f t="shared" si="1"/>
        <v>3. KW</v>
      </c>
      <c r="C28" s="196">
        <f t="shared" si="3"/>
        <v>40929</v>
      </c>
      <c r="D28" s="116"/>
      <c r="E28" s="332"/>
      <c r="F28" s="200">
        <f>IF(E28&lt;D28,(E28+1-Grundlage!$B$5-D28)*24,(E28-D28-Grundlage!$B$5)*24)</f>
        <v>-0.75</v>
      </c>
      <c r="G28" s="116"/>
      <c r="H28" s="116"/>
      <c r="I28" s="204">
        <f>IF(H28&lt;G28,(H28+1-Grundlage!$B$5-G28)*24,(H28-G28-Grundlage!$B$5)*24)</f>
        <v>-0.75</v>
      </c>
      <c r="J28" s="200" t="str">
        <f t="shared" si="2"/>
        <v/>
      </c>
      <c r="K28" s="124"/>
      <c r="L28" s="215" t="str">
        <f>IF(K28="F",Grundlage!D26,"")</f>
        <v/>
      </c>
      <c r="M28" s="227" t="str">
        <f>IF(I28&lt;0,"",Grundlage!$E$5)</f>
        <v/>
      </c>
      <c r="N28" s="236">
        <f>SUMIF(I28:I30,"&gt;0")*Grundlage!$F$5</f>
        <v>0</v>
      </c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" customFormat="1" ht="14.25" x14ac:dyDescent="0.2">
      <c r="A29" s="263" t="str">
        <f t="shared" si="0"/>
        <v>Sa</v>
      </c>
      <c r="B29" s="193" t="str">
        <f t="shared" si="1"/>
        <v>3. KW</v>
      </c>
      <c r="C29" s="196">
        <f t="shared" si="3"/>
        <v>40930</v>
      </c>
      <c r="D29" s="116"/>
      <c r="E29" s="332"/>
      <c r="F29" s="200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36">
        <f>SUMIF(I29:I31,"&gt;0")*Grundlage!$F$5</f>
        <v>0</v>
      </c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" customFormat="1" ht="14.25" x14ac:dyDescent="0.2">
      <c r="A30" s="263" t="str">
        <f t="shared" si="0"/>
        <v>So</v>
      </c>
      <c r="B30" s="193" t="str">
        <f t="shared" si="1"/>
        <v>3. KW</v>
      </c>
      <c r="C30" s="196">
        <f t="shared" si="3"/>
        <v>40931</v>
      </c>
      <c r="D30" s="116"/>
      <c r="E30" s="332"/>
      <c r="F30" s="200">
        <f>IF(E30&lt;D30,(E30+1-Grundlage!$B$5-D30)*24,(E30-D30-Grundlage!$B$5)*24)</f>
        <v>-0.75</v>
      </c>
      <c r="G30" s="116"/>
      <c r="H30" s="116"/>
      <c r="I30" s="204">
        <f>IF(H30&lt;G30,(H30+1-Grundlage!$B$5-G30)*24,(H30-G30-Grundlage!$B$5)*24)</f>
        <v>-0.75</v>
      </c>
      <c r="J30" s="200" t="str">
        <f t="shared" si="2"/>
        <v/>
      </c>
      <c r="K30" s="124"/>
      <c r="L30" s="215" t="str">
        <f>IF(K30="F",Grundlage!D28,"")</f>
        <v/>
      </c>
      <c r="M30" s="229" t="str">
        <f>IF(I30&lt;0,"",Grundlage!$E$5)</f>
        <v/>
      </c>
      <c r="N30" s="236">
        <f>SUMIF(I30:I32,"&gt;0")*Grundlage!$F$5</f>
        <v>0</v>
      </c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4.25" customHeight="1" x14ac:dyDescent="0.2">
      <c r="A31" s="263" t="str">
        <f t="shared" si="0"/>
        <v>Mo</v>
      </c>
      <c r="B31" s="193" t="str">
        <f t="shared" si="1"/>
        <v>4. KW</v>
      </c>
      <c r="C31" s="196">
        <f t="shared" si="3"/>
        <v>40932</v>
      </c>
      <c r="D31" s="116"/>
      <c r="E31" s="332"/>
      <c r="F31" s="200">
        <f>IF(E31&lt;D31,(E31+1-Grundlage!$B$5-D31)*24,(E31-D31-Grundlage!$B$5)*24)</f>
        <v>-0.75</v>
      </c>
      <c r="G31" s="116"/>
      <c r="H31" s="116"/>
      <c r="I31" s="204">
        <f>IF(H31&lt;G31,(H31+1-Grundlage!$B$5-G31)*24,(H31-G31-Grundlage!$B$5)*24)</f>
        <v>-0.75</v>
      </c>
      <c r="J31" s="200" t="str">
        <f t="shared" si="2"/>
        <v/>
      </c>
      <c r="K31" s="124"/>
      <c r="L31" s="215" t="str">
        <f>IF(K31="F",Grundlage!D29,"")</f>
        <v/>
      </c>
      <c r="M31" s="227" t="str">
        <f>IF(I31&lt;0,"",Grundlage!$E$5)</f>
        <v/>
      </c>
      <c r="N31" s="236">
        <f>SUMIF(I31:I33,"&gt;0")*Grundlage!$F$5</f>
        <v>0</v>
      </c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4.25" x14ac:dyDescent="0.2">
      <c r="A32" s="263" t="str">
        <f t="shared" si="0"/>
        <v>Di</v>
      </c>
      <c r="B32" s="193" t="str">
        <f t="shared" si="1"/>
        <v>4. KW</v>
      </c>
      <c r="C32" s="196">
        <f t="shared" si="3"/>
        <v>40933</v>
      </c>
      <c r="D32" s="116"/>
      <c r="E32" s="332"/>
      <c r="F32" s="200">
        <f>IF(E32&lt;D32,(E32+1-Grundlage!$B$5-D32)*24,(E32-D32-Grundlage!$B$5)*24)</f>
        <v>-0.75</v>
      </c>
      <c r="G32" s="116"/>
      <c r="H32" s="116"/>
      <c r="I32" s="204">
        <f>IF(H32&lt;G32,(H32+1-Grundlage!$B$5-G32)*24,(H32-G32-Grundlage!$B$5)*24)</f>
        <v>-0.75</v>
      </c>
      <c r="J32" s="200" t="str">
        <f t="shared" si="2"/>
        <v/>
      </c>
      <c r="K32" s="124"/>
      <c r="L32" s="215" t="str">
        <f>IF(K32="F",Grundlage!D30,"")</f>
        <v/>
      </c>
      <c r="M32" s="227" t="str">
        <f>IF(I32&lt;0,"",Grundlage!$E$5)</f>
        <v/>
      </c>
      <c r="N32" s="236">
        <f>SUMIF(I32:I34,"&gt;0")*Grundlage!$F$5</f>
        <v>0</v>
      </c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4.25" x14ac:dyDescent="0.2">
      <c r="A33" s="263" t="str">
        <f t="shared" si="0"/>
        <v>Mi</v>
      </c>
      <c r="B33" s="193" t="str">
        <f t="shared" si="1"/>
        <v>4. KW</v>
      </c>
      <c r="C33" s="196">
        <f t="shared" si="3"/>
        <v>40934</v>
      </c>
      <c r="D33" s="116"/>
      <c r="E33" s="332"/>
      <c r="F33" s="200">
        <f>IF(E33&lt;D33,(E33+1-Grundlage!$B$5-D33)*24,(E33-D33-Grundlage!$B$5)*24)</f>
        <v>-0.75</v>
      </c>
      <c r="G33" s="116"/>
      <c r="H33" s="116"/>
      <c r="I33" s="204">
        <f>IF(H33&lt;G33,(H33+1-Grundlage!$B$5-G33)*24,(H33-G33-Grundlage!$B$5)*24)</f>
        <v>-0.75</v>
      </c>
      <c r="J33" s="200" t="str">
        <f t="shared" si="2"/>
        <v/>
      </c>
      <c r="K33" s="124"/>
      <c r="L33" s="215" t="str">
        <f>IF(K33="F",Grundlage!D31,"")</f>
        <v/>
      </c>
      <c r="M33" s="229" t="str">
        <f>IF(I33&lt;0,"",Grundlage!$E$5)</f>
        <v/>
      </c>
      <c r="N33" s="236">
        <f>SUMIF(I33:I35,"&gt;0")*Grundlage!$F$5</f>
        <v>0</v>
      </c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4.25" x14ac:dyDescent="0.2">
      <c r="A34" s="260" t="str">
        <f t="shared" si="0"/>
        <v>Do</v>
      </c>
      <c r="B34" s="133" t="str">
        <f t="shared" si="1"/>
        <v>4. KW</v>
      </c>
      <c r="C34" s="196">
        <f t="shared" si="3"/>
        <v>40935</v>
      </c>
      <c r="D34" s="118"/>
      <c r="E34" s="333"/>
      <c r="F34" s="140">
        <f>IF(E34&lt;D34,(E34+1-Grundlage!$B$5-D34)*24,(E34-D34-Grundlage!$B$5)*24)</f>
        <v>-0.75</v>
      </c>
      <c r="G34" s="118"/>
      <c r="H34" s="118"/>
      <c r="I34" s="147">
        <f>IF(H34&lt;G34,(H34+1-Grundlage!$B$5-G34)*24,(H34-G34-Grundlage!$B$5)*24)</f>
        <v>-0.75</v>
      </c>
      <c r="J34" s="140" t="str">
        <f t="shared" si="2"/>
        <v/>
      </c>
      <c r="K34" s="126"/>
      <c r="L34" s="158" t="str">
        <f>IF(K34="F",Grundlage!D32,"")</f>
        <v/>
      </c>
      <c r="M34" s="278" t="str">
        <f>IF(I34&lt;0,"",Grundlage!$E$5)</f>
        <v/>
      </c>
      <c r="N34" s="169">
        <f>SUMIF(I34:I36,"&gt;0")*Grundlage!$F$5</f>
        <v>0</v>
      </c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4.25" x14ac:dyDescent="0.2">
      <c r="A35" s="263" t="str">
        <f>TEXT(C35,"TTT")</f>
        <v>Fr</v>
      </c>
      <c r="B35" s="193" t="str">
        <f>TRUNC((C35-WEEKDAY(C35,2)-DATE(YEAR(C35+4-WEEKDAY(C35,2)),1,-10))/7)&amp;". KW"</f>
        <v>4. KW</v>
      </c>
      <c r="C35" s="196">
        <f t="shared" si="3"/>
        <v>40936</v>
      </c>
      <c r="D35" s="116"/>
      <c r="E35" s="332"/>
      <c r="F35" s="200">
        <f>IF(E35&lt;D35,(E35+1-Grundlage!$B$5-D35)*24,(E35-D35-Grundlage!$B$5)*24)</f>
        <v>-0.75</v>
      </c>
      <c r="G35" s="116"/>
      <c r="H35" s="116"/>
      <c r="I35" s="204">
        <f>IF(H35&lt;G35,(H35+1-Grundlage!$B$5-G35)*24,(H35-G35-Grundlage!$B$5)*24)</f>
        <v>-0.75</v>
      </c>
      <c r="J35" s="200" t="str">
        <f>IF(G35="","",I35-F35)</f>
        <v/>
      </c>
      <c r="K35" s="124"/>
      <c r="L35" s="215" t="str">
        <f>IF(K35="F",Grundlage!D33,"")</f>
        <v/>
      </c>
      <c r="M35" s="229" t="str">
        <f>IF(I35&lt;0,"",Grundlage!$E$5)</f>
        <v/>
      </c>
      <c r="N35" s="236">
        <f>SUMIF(I35:I37,"&gt;0")*Grundlage!$F$5</f>
        <v>0</v>
      </c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" customFormat="1" ht="14.25" x14ac:dyDescent="0.2">
      <c r="A36" s="263" t="str">
        <f>TEXT(C36,"TTT")</f>
        <v>Sa</v>
      </c>
      <c r="B36" s="193" t="str">
        <f>TRUNC((C36-WEEKDAY(C36,2)-DATE(YEAR(C36+4-WEEKDAY(C36,2)),1,-10))/7)&amp;". KW"</f>
        <v>4. KW</v>
      </c>
      <c r="C36" s="196">
        <f t="shared" si="3"/>
        <v>40937</v>
      </c>
      <c r="D36" s="116"/>
      <c r="E36" s="332"/>
      <c r="F36" s="200">
        <f>IF(E36&lt;D36,(E36+1-Grundlage!$B$5-D36)*24,(E36-D36-Grundlage!$B$5)*24)</f>
        <v>-0.75</v>
      </c>
      <c r="G36" s="116"/>
      <c r="H36" s="116"/>
      <c r="I36" s="204">
        <f>IF(H36&lt;G36,(H36+1-Grundlage!$B$5-G36)*24,(H36-G36-Grundlage!$B$5)*24)</f>
        <v>-0.75</v>
      </c>
      <c r="J36" s="200" t="str">
        <f>IF(G36="","",I36-F36)</f>
        <v/>
      </c>
      <c r="K36" s="124"/>
      <c r="L36" s="215" t="str">
        <f>IF(K36="F",Grundlage!D34,"")</f>
        <v/>
      </c>
      <c r="M36" s="229" t="str">
        <f>IF(I36&lt;0,"",Grundlage!$E$5)</f>
        <v/>
      </c>
      <c r="N36" s="236">
        <f>SUMIF(I36:I38,"&gt;0")*Grundlage!$F$5</f>
        <v>0</v>
      </c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" customFormat="1" ht="15" thickBot="1" x14ac:dyDescent="0.25">
      <c r="A37" s="256" t="str">
        <f>TEXT(C37,"TTT")</f>
        <v>So</v>
      </c>
      <c r="B37" s="135" t="str">
        <f>TRUNC((C37-WEEKDAY(C37,2)-DATE(YEAR(C37+4-WEEKDAY(C37,2)),1,-10))/7)&amp;". KW"</f>
        <v>4. KW</v>
      </c>
      <c r="C37" s="196">
        <f t="shared" si="3"/>
        <v>40938</v>
      </c>
      <c r="D37" s="175"/>
      <c r="E37" s="335"/>
      <c r="F37" s="143">
        <f>IF(E37&lt;D37,(E37+1-Grundlage!$B$5-D37)*24,(E37-D37-Grundlage!$B$5)*24)</f>
        <v>-0.75</v>
      </c>
      <c r="G37" s="107"/>
      <c r="H37" s="107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1" t="str">
        <f>IF(I37&lt;0,"",Grundlage!$E$5)</f>
        <v/>
      </c>
      <c r="N37" s="168">
        <f>SUMIF(I37:I39,"&gt;0")*Grundlage!$F$5</f>
        <v>0</v>
      </c>
      <c r="IL37" s="1"/>
      <c r="IM37" s="1"/>
      <c r="IN37" s="1"/>
      <c r="IO37" s="1"/>
      <c r="IP37" s="1"/>
      <c r="IQ37" s="1"/>
      <c r="IR37" s="1"/>
      <c r="IS37" s="1"/>
      <c r="IT37" s="1"/>
    </row>
    <row r="38" spans="1:254" x14ac:dyDescent="0.2">
      <c r="A38" s="15"/>
      <c r="B38" s="15"/>
      <c r="C38" s="15"/>
      <c r="D38" s="14"/>
      <c r="N38" s="2"/>
      <c r="IL38" s="1"/>
      <c r="IM38" s="1"/>
      <c r="IN38" s="1"/>
      <c r="IO38" s="1"/>
      <c r="IP38" s="1"/>
      <c r="IQ38" s="1"/>
      <c r="IR38" s="1"/>
      <c r="IS38" s="1"/>
      <c r="IT38" s="1"/>
    </row>
    <row r="39" spans="1:254" x14ac:dyDescent="0.2">
      <c r="A39" s="15"/>
      <c r="B39" s="15"/>
      <c r="C39" s="15"/>
      <c r="D39" s="14"/>
      <c r="N39" s="2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6.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/>
      <c r="L42" s="29">
        <f>SUMIF(L7:L37,"&gt;0")</f>
        <v>0</v>
      </c>
      <c r="M42" s="30">
        <f>SUM(M7:M37)</f>
        <v>0</v>
      </c>
      <c r="N42" s="2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13.5" customHeight="1" x14ac:dyDescent="0.25">
      <c r="A43" s="15"/>
      <c r="B43" s="15"/>
      <c r="C43" s="15"/>
      <c r="D43" s="16"/>
      <c r="E43" s="15"/>
      <c r="F43" s="15"/>
      <c r="H43" s="26"/>
      <c r="N43" s="2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15" customHeight="1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8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4.25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4.25" customHeight="1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IL48" s="1"/>
      <c r="IM48" s="1"/>
      <c r="IN48" s="1"/>
      <c r="IO48" s="1"/>
      <c r="IP48" s="1"/>
      <c r="IQ48" s="1"/>
      <c r="IR48" s="1"/>
      <c r="IS48" s="1"/>
      <c r="IT48" s="1"/>
    </row>
    <row r="49" spans="1:25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IL49" s="1"/>
      <c r="IM49" s="1"/>
      <c r="IN49" s="1"/>
      <c r="IO49" s="1"/>
      <c r="IP49" s="1"/>
      <c r="IQ49" s="1"/>
      <c r="IR49" s="1"/>
      <c r="IS49" s="1"/>
      <c r="IT49" s="1"/>
    </row>
    <row r="50" spans="1:25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IL50" s="1"/>
      <c r="IM50" s="1"/>
      <c r="IN50" s="1"/>
      <c r="IO50" s="1"/>
      <c r="IP50" s="1"/>
      <c r="IQ50" s="1"/>
      <c r="IR50" s="1"/>
      <c r="IS50" s="1"/>
      <c r="IT50" s="1"/>
    </row>
  </sheetData>
  <mergeCells count="3">
    <mergeCell ref="D5:F5"/>
    <mergeCell ref="G5:I5"/>
    <mergeCell ref="A2:N2"/>
  </mergeCells>
  <phoneticPr fontId="9" type="noConversion"/>
  <conditionalFormatting sqref="J7:J37">
    <cfRule type="cellIs" dxfId="179" priority="22" stopIfTrue="1" operator="equal">
      <formula>0</formula>
    </cfRule>
  </conditionalFormatting>
  <conditionalFormatting sqref="F8:F37 L7:L37 M8:M37 N7:N37">
    <cfRule type="cellIs" dxfId="178" priority="23" stopIfTrue="1" operator="equal">
      <formula>0</formula>
    </cfRule>
  </conditionalFormatting>
  <conditionalFormatting sqref="I7:I37">
    <cfRule type="cellIs" dxfId="177" priority="9" operator="lessThan">
      <formula>0</formula>
    </cfRule>
    <cfRule type="cellIs" dxfId="176" priority="24" stopIfTrue="1" operator="equal">
      <formula>0</formula>
    </cfRule>
  </conditionalFormatting>
  <conditionalFormatting sqref="K12:K13 K19:K20 K26:K27 K33:K37">
    <cfRule type="cellIs" dxfId="175" priority="25" stopIfTrue="1" operator="equal">
      <formula>0</formula>
    </cfRule>
  </conditionalFormatting>
  <conditionalFormatting sqref="A7:B37">
    <cfRule type="cellIs" dxfId="174" priority="26" stopIfTrue="1" operator="equal">
      <formula>"Sa"</formula>
    </cfRule>
    <cfRule type="cellIs" dxfId="173" priority="27" stopIfTrue="1" operator="equal">
      <formula>"So"</formula>
    </cfRule>
  </conditionalFormatting>
  <conditionalFormatting sqref="F44 F42 F40 I42:M42 K45:L45">
    <cfRule type="cellIs" dxfId="172" priority="21" operator="equal">
      <formula>0</formula>
    </cfRule>
  </conditionalFormatting>
  <conditionalFormatting sqref="F48 F44 F46">
    <cfRule type="cellIs" dxfId="171" priority="19" operator="equal">
      <formula>0</formula>
    </cfRule>
    <cfRule type="cellIs" dxfId="170" priority="20" operator="equal">
      <formula>0</formula>
    </cfRule>
  </conditionalFormatting>
  <conditionalFormatting sqref="F7:F37">
    <cfRule type="cellIs" dxfId="169" priority="10" operator="lessThan">
      <formula>0</formula>
    </cfRule>
  </conditionalFormatting>
  <conditionalFormatting sqref="I45">
    <cfRule type="cellIs" dxfId="168" priority="7" operator="lessThanOrEqual">
      <formula>0</formula>
    </cfRule>
    <cfRule type="cellIs" dxfId="167" priority="8" operator="greaterThan">
      <formula>0</formula>
    </cfRule>
  </conditionalFormatting>
  <conditionalFormatting sqref="L4 K45:L45">
    <cfRule type="cellIs" dxfId="166" priority="3" operator="equal">
      <formula>0</formula>
    </cfRule>
    <cfRule type="cellIs" dxfId="165" priority="4" operator="equal">
      <formula>0</formula>
    </cfRule>
  </conditionalFormatting>
  <dataValidations count="2">
    <dataValidation type="list" allowBlank="1" showErrorMessage="1" sqref="K7:K37">
      <formula1>$K$2:$K$4</formula1>
    </dataValidation>
    <dataValidation type="list" allowBlank="1" showInputMessage="1" showErrorMessage="1" sqref="D7:E37 G7:H37">
      <formula1>Zeiten</formula1>
    </dataValidation>
  </dataValidations>
  <printOptions horizontalCentered="1"/>
  <pageMargins left="0.35416666666666669" right="0.27569444444444446" top="0.62986111111111109" bottom="0.23611111111111113" header="0.51180555555555562" footer="0.51180555555555562"/>
  <pageSetup paperSize="9" scale="7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C00000"/>
  </sheetPr>
  <dimension ref="A1:N46"/>
  <sheetViews>
    <sheetView showGridLines="0" zoomScale="85" zoomScaleNormal="85" workbookViewId="0">
      <pane ySplit="6" topLeftCell="A23" activePane="bottomLeft" state="frozenSplit"/>
      <selection pane="bottomLeft" activeCell="P31" sqref="P31"/>
    </sheetView>
  </sheetViews>
  <sheetFormatPr baseColWidth="10" defaultRowHeight="12.75" x14ac:dyDescent="0.2"/>
  <cols>
    <col min="1" max="1" width="9.7109375" bestFit="1" customWidth="1"/>
    <col min="2" max="2" width="9.7109375" customWidth="1"/>
    <col min="3" max="3" width="11.5703125" bestFit="1" customWidth="1"/>
    <col min="4" max="5" width="12.140625" customWidth="1"/>
    <col min="6" max="6" width="14.42578125" bestFit="1" customWidth="1"/>
    <col min="7" max="7" width="12.140625" customWidth="1"/>
    <col min="8" max="8" width="13.140625" customWidth="1"/>
    <col min="9" max="9" width="13.85546875" bestFit="1" customWidth="1"/>
    <col min="10" max="10" width="11.85546875" style="3" bestFit="1" customWidth="1"/>
    <col min="11" max="11" width="9.85546875" customWidth="1"/>
    <col min="12" max="12" width="8.140625" bestFit="1" customWidth="1"/>
    <col min="13" max="13" width="11.5703125" bestFit="1" customWidth="1"/>
    <col min="14" max="14" width="9.85546875" bestFit="1" customWidth="1"/>
  </cols>
  <sheetData>
    <row r="1" spans="1:14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</row>
    <row r="2" spans="1:14" ht="33" x14ac:dyDescent="0.2">
      <c r="A2" s="382" t="s">
        <v>37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6"/>
    </row>
    <row r="3" spans="1:14" ht="22.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</row>
    <row r="4" spans="1:14" ht="20.2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</row>
    <row r="5" spans="1:14" ht="22.5" customHeight="1" thickBot="1" x14ac:dyDescent="0.5">
      <c r="A5" s="2"/>
      <c r="B5" s="2"/>
      <c r="C5" s="13"/>
      <c r="D5" s="383" t="s">
        <v>0</v>
      </c>
      <c r="E5" s="383"/>
      <c r="F5" s="384"/>
      <c r="G5" s="385" t="s">
        <v>1</v>
      </c>
      <c r="H5" s="383"/>
      <c r="I5" s="383"/>
      <c r="J5" s="2"/>
      <c r="K5" s="94"/>
      <c r="L5" s="2"/>
      <c r="M5" s="2"/>
      <c r="N5" s="2"/>
    </row>
    <row r="6" spans="1:14" ht="15.75" thickBot="1" x14ac:dyDescent="0.25">
      <c r="A6" s="257" t="s">
        <v>2</v>
      </c>
      <c r="B6" s="258" t="s">
        <v>24</v>
      </c>
      <c r="C6" s="258" t="s">
        <v>3</v>
      </c>
      <c r="D6" s="288" t="s">
        <v>4</v>
      </c>
      <c r="E6" s="288" t="s">
        <v>5</v>
      </c>
      <c r="F6" s="296" t="s">
        <v>6</v>
      </c>
      <c r="G6" s="288" t="s">
        <v>7</v>
      </c>
      <c r="H6" s="297" t="s">
        <v>8</v>
      </c>
      <c r="I6" s="258" t="s">
        <v>9</v>
      </c>
      <c r="J6" s="296" t="s">
        <v>21</v>
      </c>
      <c r="K6" s="288" t="s">
        <v>38</v>
      </c>
      <c r="L6" s="296" t="s">
        <v>13</v>
      </c>
      <c r="M6" s="299" t="s">
        <v>22</v>
      </c>
      <c r="N6" s="300" t="s">
        <v>23</v>
      </c>
    </row>
    <row r="7" spans="1:14" ht="14.25" x14ac:dyDescent="0.2">
      <c r="A7" s="343" t="str">
        <f>TEXT(C7,"TTT")</f>
        <v>Mo</v>
      </c>
      <c r="B7" s="129" t="str">
        <f>TRUNC((C7-WEEKDAY(C7,2)-DATE(YEAR(C7+4-WEEKDAY(C7,2)),1,-10))/7)&amp;". KW"</f>
        <v>5. KW</v>
      </c>
      <c r="C7" s="130">
        <v>40939</v>
      </c>
      <c r="D7" s="114"/>
      <c r="E7" s="114"/>
      <c r="F7" s="178">
        <f>IF(E7&lt;D7,(E7+1-Grundlage!$B$5-D7)*24,(E7-D7-Grundlage!$B$5)*24)</f>
        <v>-0.75</v>
      </c>
      <c r="G7" s="114"/>
      <c r="H7" s="344"/>
      <c r="I7" s="145">
        <f>IF(H7&lt;G7,(H7+1-Grundlage!$B$5-G7)*24,(H7-G7-Grundlage!$B$5)*24)</f>
        <v>-0.75</v>
      </c>
      <c r="J7" s="277" t="str">
        <f>IF(G7="","",I7-F7)</f>
        <v/>
      </c>
      <c r="K7" s="121"/>
      <c r="L7" s="345" t="str">
        <f>IF(K7="F",Grundlage!D5,"")</f>
        <v/>
      </c>
      <c r="M7" s="346" t="str">
        <f>IF(I7&lt;0,"",Grundlage!$E$5)</f>
        <v/>
      </c>
      <c r="N7" s="347">
        <f>SUMIF(I7:I9,"&gt;0")*Grundlage!$F$5</f>
        <v>0</v>
      </c>
    </row>
    <row r="8" spans="1:14" ht="14.25" x14ac:dyDescent="0.2">
      <c r="A8" s="259" t="str">
        <f t="shared" ref="A8:A35" si="0">TEXT(C8,"TTT")</f>
        <v>Di</v>
      </c>
      <c r="B8" s="131" t="str">
        <f t="shared" ref="B8:B35" si="1">TRUNC((C8-WEEKDAY(C8,2)-DATE(YEAR(C8+4-WEEKDAY(C8,2)),1,-10))/7)&amp;". KW"</f>
        <v>5. KW</v>
      </c>
      <c r="C8" s="132">
        <f>C7+1</f>
        <v>40940</v>
      </c>
      <c r="D8" s="115"/>
      <c r="E8" s="115"/>
      <c r="F8" s="265">
        <f>IF(E8&lt;D8,(E8+1-Grundlage!$B$5-D8)*24,(E8-D8-Grundlage!$B$5)*24)</f>
        <v>-0.75</v>
      </c>
      <c r="G8" s="115"/>
      <c r="H8" s="291"/>
      <c r="I8" s="146">
        <f>IF(H8&lt;G8,(H8+1-Grundlage!$B$5-G8)*24,(H8-G8-Grundlage!$B$5)*24)</f>
        <v>-0.75</v>
      </c>
      <c r="J8" s="265" t="str">
        <f t="shared" ref="J8:J35" si="2">IF(G8="","",I8-F8)</f>
        <v/>
      </c>
      <c r="K8" s="122"/>
      <c r="L8" s="208" t="str">
        <f>IF(K8="F",Grundlage!D6,"")</f>
        <v/>
      </c>
      <c r="M8" s="301" t="str">
        <f>IF(I8&lt;0,"",Grundlage!$E$5)</f>
        <v/>
      </c>
      <c r="N8" s="185">
        <f>SUMIF(I8:I10,"&gt;0")*Grundlage!$F$5</f>
        <v>0</v>
      </c>
    </row>
    <row r="9" spans="1:14" ht="14.25" x14ac:dyDescent="0.2">
      <c r="A9" s="262" t="str">
        <f t="shared" si="0"/>
        <v>Mi</v>
      </c>
      <c r="B9" s="134" t="str">
        <f t="shared" si="1"/>
        <v>5. KW</v>
      </c>
      <c r="C9" s="132">
        <f t="shared" ref="C9:C35" si="3">C8+1</f>
        <v>40941</v>
      </c>
      <c r="D9" s="174"/>
      <c r="E9" s="174"/>
      <c r="F9" s="268">
        <f>IF(E9&lt;D9,(E9+1-Grundlage!$B$5-D9)*24,(E9-D9-Grundlage!$B$5)*24)</f>
        <v>-0.75</v>
      </c>
      <c r="G9" s="174"/>
      <c r="H9" s="293"/>
      <c r="I9" s="148">
        <f>IF(H9&lt;G9,(H9+1-Grundlage!$B$5-G9)*24,(H9-G9-Grundlage!$B$5)*24)</f>
        <v>-0.75</v>
      </c>
      <c r="J9" s="268" t="str">
        <f t="shared" si="2"/>
        <v/>
      </c>
      <c r="K9" s="176"/>
      <c r="L9" s="206" t="str">
        <f>IF(K9="F",Grundlage!D7,"")</f>
        <v/>
      </c>
      <c r="M9" s="337" t="str">
        <f>IF(I9&lt;0,"",Grundlage!$E$5)</f>
        <v/>
      </c>
      <c r="N9" s="180">
        <f>SUMIF(I9:I11,"&gt;0")*Grundlage!$F$5</f>
        <v>0</v>
      </c>
    </row>
    <row r="10" spans="1:14" ht="14.25" x14ac:dyDescent="0.2">
      <c r="A10" s="319" t="str">
        <f t="shared" si="0"/>
        <v>Do</v>
      </c>
      <c r="B10" s="273" t="str">
        <f t="shared" si="1"/>
        <v>5. KW</v>
      </c>
      <c r="C10" s="132">
        <f t="shared" si="3"/>
        <v>40942</v>
      </c>
      <c r="D10" s="239"/>
      <c r="E10" s="239"/>
      <c r="F10" s="339">
        <f>IF(E10&lt;D10,(E10+1-Grundlage!$B$5-D10)*24,(E10-D10-Grundlage!$B$5)*24)</f>
        <v>-0.75</v>
      </c>
      <c r="G10" s="239"/>
      <c r="H10" s="320"/>
      <c r="I10" s="275">
        <f>IF(H10&lt;G10,(H10+1-Grundlage!$B$5-G10)*24,(H10-G10-Grundlage!$B$5)*24)</f>
        <v>-0.75</v>
      </c>
      <c r="J10" s="339" t="str">
        <f t="shared" si="2"/>
        <v/>
      </c>
      <c r="K10" s="289"/>
      <c r="L10" s="340" t="str">
        <f>IF(K10="F",Grundlage!D8,"")</f>
        <v/>
      </c>
      <c r="M10" s="341" t="str">
        <f>IF(I10&lt;0,"",Grundlage!$E$5)</f>
        <v/>
      </c>
      <c r="N10" s="342">
        <f>SUMIF(I10:I12,"&gt;0")*Grundlage!$F$5</f>
        <v>0</v>
      </c>
    </row>
    <row r="11" spans="1:14" ht="14.25" x14ac:dyDescent="0.2">
      <c r="A11" s="259" t="str">
        <f t="shared" si="0"/>
        <v>Fr</v>
      </c>
      <c r="B11" s="131" t="str">
        <f t="shared" si="1"/>
        <v>5. KW</v>
      </c>
      <c r="C11" s="132">
        <f t="shared" si="3"/>
        <v>40943</v>
      </c>
      <c r="D11" s="111"/>
      <c r="E11" s="111"/>
      <c r="F11" s="267">
        <f>IF(E11&lt;D11,(E11+1-Grundlage!$B$5-D11)*24,(E11-D11-Grundlage!$B$5)*24)</f>
        <v>-0.75</v>
      </c>
      <c r="G11" s="111"/>
      <c r="H11" s="290"/>
      <c r="I11" s="149">
        <f>IF(H11&lt;G11,(H11+1-Grundlage!$B$5-G11)*24,(H11-G11-Grundlage!$B$5)*24)</f>
        <v>-0.75</v>
      </c>
      <c r="J11" s="267" t="str">
        <f t="shared" si="2"/>
        <v/>
      </c>
      <c r="K11" s="123"/>
      <c r="L11" s="207" t="str">
        <f>IF(K11="F",Grundlage!D9,"")</f>
        <v/>
      </c>
      <c r="M11" s="183" t="str">
        <f>IF(I11&lt;0,"",Grundlage!$E$5)</f>
        <v/>
      </c>
      <c r="N11" s="182">
        <f>SUMIF(I11:I13,"&gt;0")*Grundlage!$F$5</f>
        <v>0</v>
      </c>
    </row>
    <row r="12" spans="1:14" ht="14.25" x14ac:dyDescent="0.2">
      <c r="A12" s="261" t="str">
        <f t="shared" si="0"/>
        <v>Sa</v>
      </c>
      <c r="B12" s="137" t="str">
        <f t="shared" si="1"/>
        <v>5. KW</v>
      </c>
      <c r="C12" s="132">
        <f t="shared" si="3"/>
        <v>40944</v>
      </c>
      <c r="D12" s="115"/>
      <c r="E12" s="115"/>
      <c r="F12" s="265">
        <f>IF(E12&lt;D12,(E12+1-Grundlage!$B$5-D12)*24,(E12-D12-Grundlage!$B$5)*24)</f>
        <v>-0.75</v>
      </c>
      <c r="G12" s="115"/>
      <c r="H12" s="291"/>
      <c r="I12" s="146">
        <f>IF(H12&lt;G12,(H12+1-Grundlage!$B$5-G12)*24,(H12-G12-Grundlage!$B$5)*24)</f>
        <v>-0.75</v>
      </c>
      <c r="J12" s="265" t="str">
        <f t="shared" si="2"/>
        <v/>
      </c>
      <c r="K12" s="122"/>
      <c r="L12" s="208" t="str">
        <f>IF(K12="F",Grundlage!D10,"")</f>
        <v/>
      </c>
      <c r="M12" s="184" t="str">
        <f>IF(I12&lt;0,"",Grundlage!$E$5)</f>
        <v/>
      </c>
      <c r="N12" s="185">
        <f>SUMIF(I12:I14,"&gt;0")*Grundlage!$F$5</f>
        <v>0</v>
      </c>
    </row>
    <row r="13" spans="1:14" ht="14.25" x14ac:dyDescent="0.2">
      <c r="A13" s="259" t="str">
        <f t="shared" si="0"/>
        <v>So</v>
      </c>
      <c r="B13" s="131" t="str">
        <f t="shared" si="1"/>
        <v>5. KW</v>
      </c>
      <c r="C13" s="132">
        <f t="shared" si="3"/>
        <v>40945</v>
      </c>
      <c r="D13" s="111"/>
      <c r="E13" s="111"/>
      <c r="F13" s="267">
        <f>IF(E13&lt;D13,(E13+1-Grundlage!$B$5-D13)*24,(E13-D13-Grundlage!$B$5)*24)</f>
        <v>-0.75</v>
      </c>
      <c r="G13" s="111"/>
      <c r="H13" s="290"/>
      <c r="I13" s="149">
        <f>IF(H13&lt;G13,(H13+1-Grundlage!$B$5-G13)*24,(H13-G13-Grundlage!$B$5)*24)</f>
        <v>-0.75</v>
      </c>
      <c r="J13" s="267" t="str">
        <f t="shared" si="2"/>
        <v/>
      </c>
      <c r="K13" s="123"/>
      <c r="L13" s="207" t="str">
        <f>IF(K13="F",Grundlage!D11,"")</f>
        <v/>
      </c>
      <c r="M13" s="183" t="str">
        <f>IF(I13&lt;0,"",Grundlage!$E$5)</f>
        <v/>
      </c>
      <c r="N13" s="182">
        <f>SUMIF(I13:I15,"&gt;0")*Grundlage!$F$5</f>
        <v>0</v>
      </c>
    </row>
    <row r="14" spans="1:14" ht="14.25" x14ac:dyDescent="0.2">
      <c r="A14" s="262" t="str">
        <f t="shared" si="0"/>
        <v>Mo</v>
      </c>
      <c r="B14" s="134" t="str">
        <f t="shared" si="1"/>
        <v>6. KW</v>
      </c>
      <c r="C14" s="132">
        <f t="shared" si="3"/>
        <v>40946</v>
      </c>
      <c r="D14" s="174"/>
      <c r="E14" s="174"/>
      <c r="F14" s="268">
        <f>IF(E14&lt;D14,(E14+1-Grundlage!$B$5-D14)*24,(E14-D14-Grundlage!$B$5)*24)</f>
        <v>-0.75</v>
      </c>
      <c r="G14" s="174"/>
      <c r="H14" s="293"/>
      <c r="I14" s="148">
        <f>IF(H14&lt;G14,(H14+1-Grundlage!$B$5-G14)*24,(H14-G14-Grundlage!$B$5)*24)</f>
        <v>-0.75</v>
      </c>
      <c r="J14" s="268" t="str">
        <f t="shared" si="2"/>
        <v/>
      </c>
      <c r="K14" s="176"/>
      <c r="L14" s="206" t="str">
        <f>IF(K14="F",Grundlage!D12,"")</f>
        <v/>
      </c>
      <c r="M14" s="179" t="str">
        <f>IF(I14&lt;0,"",Grundlage!$E$5)</f>
        <v/>
      </c>
      <c r="N14" s="180">
        <f>SUMIF(I14:I16,"&gt;0")*Grundlage!$F$5</f>
        <v>0</v>
      </c>
    </row>
    <row r="15" spans="1:14" ht="14.25" x14ac:dyDescent="0.2">
      <c r="A15" s="259" t="str">
        <f t="shared" si="0"/>
        <v>Di</v>
      </c>
      <c r="B15" s="131" t="str">
        <f t="shared" si="1"/>
        <v>6. KW</v>
      </c>
      <c r="C15" s="132">
        <f t="shared" si="3"/>
        <v>40947</v>
      </c>
      <c r="D15" s="111"/>
      <c r="E15" s="111"/>
      <c r="F15" s="267">
        <f>IF(E15&lt;D15,(E15+1-Grundlage!$B$5-D15)*24,(E15-D15-Grundlage!$B$5)*24)</f>
        <v>-0.75</v>
      </c>
      <c r="G15" s="111"/>
      <c r="H15" s="290"/>
      <c r="I15" s="149">
        <f>IF(H15&lt;G15,(H15+1-Grundlage!$B$5-G15)*24,(H15-G15-Grundlage!$B$5)*24)</f>
        <v>-0.75</v>
      </c>
      <c r="J15" s="267" t="str">
        <f t="shared" si="2"/>
        <v/>
      </c>
      <c r="K15" s="123"/>
      <c r="L15" s="207" t="str">
        <f>IF(K15="F",Grundlage!D13,"")</f>
        <v/>
      </c>
      <c r="M15" s="183" t="str">
        <f>IF(I15&lt;0,"",Grundlage!$E$5)</f>
        <v/>
      </c>
      <c r="N15" s="182">
        <f>SUMIF(I15:I17,"&gt;0")*Grundlage!$F$5</f>
        <v>0</v>
      </c>
    </row>
    <row r="16" spans="1:14" ht="14.25" x14ac:dyDescent="0.2">
      <c r="A16" s="260" t="str">
        <f t="shared" si="0"/>
        <v>Mi</v>
      </c>
      <c r="B16" s="134" t="str">
        <f t="shared" si="1"/>
        <v>6. KW</v>
      </c>
      <c r="C16" s="132">
        <f t="shared" si="3"/>
        <v>40948</v>
      </c>
      <c r="D16" s="113"/>
      <c r="E16" s="113"/>
      <c r="F16" s="266">
        <f>IF(E16&lt;D16,(E16+1-Grundlage!$B$5-D16)*24,(E16-D16-Grundlage!$B$5)*24)</f>
        <v>-0.75</v>
      </c>
      <c r="G16" s="113"/>
      <c r="H16" s="336"/>
      <c r="I16" s="148">
        <f>IF(H16&lt;G16,(H16+1-Grundlage!$B$5-G16)*24,(H16-G16-Grundlage!$B$5)*24)</f>
        <v>-0.75</v>
      </c>
      <c r="J16" s="268" t="str">
        <f t="shared" si="2"/>
        <v/>
      </c>
      <c r="K16" s="176"/>
      <c r="L16" s="206" t="str">
        <f>IF(K16="F",Grundlage!D14,"")</f>
        <v/>
      </c>
      <c r="M16" s="337" t="str">
        <f>IF(I16&lt;0,"",Grundlage!$E$5)</f>
        <v/>
      </c>
      <c r="N16" s="180">
        <f>SUMIF(I16:I18,"&gt;0")*Grundlage!$F$5</f>
        <v>0</v>
      </c>
    </row>
    <row r="17" spans="1:14" ht="14.25" x14ac:dyDescent="0.2">
      <c r="A17" s="193" t="str">
        <f t="shared" si="0"/>
        <v>Do</v>
      </c>
      <c r="B17" s="133" t="str">
        <f t="shared" si="1"/>
        <v>6. KW</v>
      </c>
      <c r="C17" s="132">
        <f t="shared" si="3"/>
        <v>40949</v>
      </c>
      <c r="D17" s="116"/>
      <c r="E17" s="116"/>
      <c r="F17" s="200">
        <f>IF(E17&lt;D17,(E17+1-Grundlage!$B$5-D17)*24,(E17-D17-Grundlage!$B$5)*24)</f>
        <v>-0.75</v>
      </c>
      <c r="G17" s="116"/>
      <c r="H17" s="294"/>
      <c r="I17" s="147">
        <f>IF(H17&lt;G17,(H17+1-Grundlage!$B$5-G17)*24,(H17-G17-Grundlage!$B$5)*24)</f>
        <v>-0.75</v>
      </c>
      <c r="J17" s="270" t="str">
        <f t="shared" si="2"/>
        <v/>
      </c>
      <c r="K17" s="126"/>
      <c r="L17" s="211" t="str">
        <f>IF(K17="F",Grundlage!D15,"")</f>
        <v/>
      </c>
      <c r="M17" s="189" t="str">
        <f>IF(I17&lt;0,"",Grundlage!$E$5)</f>
        <v/>
      </c>
      <c r="N17" s="190">
        <f>SUMIF(I17:I19,"&gt;0")*Grundlage!$F$5</f>
        <v>0</v>
      </c>
    </row>
    <row r="18" spans="1:14" ht="14.25" x14ac:dyDescent="0.2">
      <c r="A18" s="263" t="str">
        <f t="shared" si="0"/>
        <v>Fr</v>
      </c>
      <c r="B18" s="193" t="str">
        <f t="shared" si="1"/>
        <v>6. KW</v>
      </c>
      <c r="C18" s="132">
        <f t="shared" si="3"/>
        <v>40950</v>
      </c>
      <c r="D18" s="116"/>
      <c r="E18" s="116"/>
      <c r="F18" s="271">
        <f>IF(E18&lt;D18,(E18+1-Grundlage!$B$5-D18)*24,(E18-D18-Grundlage!$B$5)*24)</f>
        <v>-0.75</v>
      </c>
      <c r="G18" s="116"/>
      <c r="H18" s="295"/>
      <c r="I18" s="204">
        <f>IF(H18&lt;G18,(H18+1-Grundlage!$B$5-G18)*24,(H18-G18-Grundlage!$B$5)*24)</f>
        <v>-0.75</v>
      </c>
      <c r="J18" s="271" t="str">
        <f t="shared" si="2"/>
        <v/>
      </c>
      <c r="K18" s="124"/>
      <c r="L18" s="210" t="str">
        <f>IF(K18="F",Grundlage!D16,"")</f>
        <v/>
      </c>
      <c r="M18" s="187" t="str">
        <f>IF(I18&lt;0,"",Grundlage!$E$5)</f>
        <v/>
      </c>
      <c r="N18" s="188">
        <f>SUMIF(I18:I20,"&gt;0")*Grundlage!$F$5</f>
        <v>0</v>
      </c>
    </row>
    <row r="19" spans="1:14" ht="14.25" x14ac:dyDescent="0.2">
      <c r="A19" s="259" t="str">
        <f t="shared" si="0"/>
        <v>Sa</v>
      </c>
      <c r="B19" s="131" t="str">
        <f t="shared" si="1"/>
        <v>6. KW</v>
      </c>
      <c r="C19" s="132">
        <f t="shared" si="3"/>
        <v>40951</v>
      </c>
      <c r="D19" s="111"/>
      <c r="E19" s="111"/>
      <c r="F19" s="267">
        <f>IF(E19&lt;D19,(E19+1-Grundlage!$B$5-D19)*24,(E19-D19-Grundlage!$B$5)*24)</f>
        <v>-0.75</v>
      </c>
      <c r="G19" s="111"/>
      <c r="H19" s="290"/>
      <c r="I19" s="149">
        <f>IF(H19&lt;G19,(H19+1-Grundlage!$B$5-G19)*24,(H19-G19-Grundlage!$B$5)*24)</f>
        <v>-0.75</v>
      </c>
      <c r="J19" s="267" t="str">
        <f t="shared" si="2"/>
        <v/>
      </c>
      <c r="K19" s="123"/>
      <c r="L19" s="207" t="str">
        <f>IF(K19="F",Grundlage!D17,"")</f>
        <v/>
      </c>
      <c r="M19" s="181" t="str">
        <f>IF(I19&lt;0,"",Grundlage!$E$5)</f>
        <v/>
      </c>
      <c r="N19" s="182">
        <f>SUMIF(I19:I21,"&gt;0")*Grundlage!$F$5</f>
        <v>0</v>
      </c>
    </row>
    <row r="20" spans="1:14" ht="14.25" x14ac:dyDescent="0.2">
      <c r="A20" s="259" t="str">
        <f t="shared" si="0"/>
        <v>So</v>
      </c>
      <c r="B20" s="131" t="str">
        <f t="shared" si="1"/>
        <v>6. KW</v>
      </c>
      <c r="C20" s="132">
        <f t="shared" si="3"/>
        <v>40952</v>
      </c>
      <c r="D20" s="111"/>
      <c r="E20" s="111"/>
      <c r="F20" s="267">
        <f>IF(E20&lt;D20,(E20+1-Grundlage!$B$5-D20)*24,(E20-D20-Grundlage!$B$5)*24)</f>
        <v>-0.75</v>
      </c>
      <c r="G20" s="111"/>
      <c r="H20" s="290"/>
      <c r="I20" s="149">
        <f>IF(H20&lt;G20,(H20+1-Grundlage!$B$5-G20)*24,(H20-G20-Grundlage!$B$5)*24)</f>
        <v>-0.75</v>
      </c>
      <c r="J20" s="267" t="str">
        <f t="shared" si="2"/>
        <v/>
      </c>
      <c r="K20" s="123"/>
      <c r="L20" s="207" t="str">
        <f>IF(K20="F",Grundlage!D18,"")</f>
        <v/>
      </c>
      <c r="M20" s="183" t="str">
        <f>IF(I20&lt;0,"",Grundlage!$E$5)</f>
        <v/>
      </c>
      <c r="N20" s="182">
        <f>SUMIF(I20:I22,"&gt;0")*Grundlage!$F$5</f>
        <v>0</v>
      </c>
    </row>
    <row r="21" spans="1:14" ht="14.25" x14ac:dyDescent="0.2">
      <c r="A21" s="262" t="str">
        <f t="shared" si="0"/>
        <v>Mo</v>
      </c>
      <c r="B21" s="134" t="str">
        <f t="shared" si="1"/>
        <v>7. KW</v>
      </c>
      <c r="C21" s="132">
        <f t="shared" si="3"/>
        <v>40953</v>
      </c>
      <c r="D21" s="174"/>
      <c r="E21" s="174"/>
      <c r="F21" s="268">
        <f>IF(E21&lt;D21,(E21+1-Grundlage!$B$5-D21)*24,(E21-D21-Grundlage!$B$5)*24)</f>
        <v>-0.75</v>
      </c>
      <c r="G21" s="174"/>
      <c r="H21" s="293"/>
      <c r="I21" s="148">
        <f>IF(H21&lt;G21,(H21+1-Grundlage!$B$5-G21)*24,(H21-G21-Grundlage!$B$5)*24)</f>
        <v>-0.75</v>
      </c>
      <c r="J21" s="268" t="str">
        <f t="shared" si="2"/>
        <v/>
      </c>
      <c r="K21" s="176"/>
      <c r="L21" s="206" t="str">
        <f>IF(K21="F",Grundlage!D19,"")</f>
        <v/>
      </c>
      <c r="M21" s="179" t="str">
        <f>IF(I21&lt;0,"",Grundlage!$E$5)</f>
        <v/>
      </c>
      <c r="N21" s="180">
        <f>SUMIF(I21:I23,"&gt;0")*Grundlage!$F$5</f>
        <v>0</v>
      </c>
    </row>
    <row r="22" spans="1:14" ht="14.25" x14ac:dyDescent="0.2">
      <c r="A22" s="259" t="str">
        <f t="shared" si="0"/>
        <v>Di</v>
      </c>
      <c r="B22" s="131" t="str">
        <f t="shared" si="1"/>
        <v>7. KW</v>
      </c>
      <c r="C22" s="132">
        <f t="shared" si="3"/>
        <v>40954</v>
      </c>
      <c r="D22" s="111"/>
      <c r="E22" s="111"/>
      <c r="F22" s="267">
        <f>IF(E22&lt;D22,(E22+1-Grundlage!$B$5-D22)*24,(E22-D22-Grundlage!$B$5)*24)</f>
        <v>-0.75</v>
      </c>
      <c r="G22" s="111"/>
      <c r="H22" s="290"/>
      <c r="I22" s="149">
        <f>IF(H22&lt;G22,(H22+1-Grundlage!$B$5-G22)*24,(H22-G22-Grundlage!$B$5)*24)</f>
        <v>-0.75</v>
      </c>
      <c r="J22" s="267" t="str">
        <f t="shared" si="2"/>
        <v/>
      </c>
      <c r="K22" s="123"/>
      <c r="L22" s="207" t="str">
        <f>IF(K22="F",Grundlage!D20,"")</f>
        <v/>
      </c>
      <c r="M22" s="183" t="str">
        <f>IF(I22&lt;0,"",Grundlage!$E$5)</f>
        <v/>
      </c>
      <c r="N22" s="182">
        <f>SUMIF(I22:I24,"&gt;0")*Grundlage!$F$5</f>
        <v>0</v>
      </c>
    </row>
    <row r="23" spans="1:14" ht="14.25" x14ac:dyDescent="0.2">
      <c r="A23" s="260" t="str">
        <f t="shared" si="0"/>
        <v>Mi</v>
      </c>
      <c r="B23" s="133" t="str">
        <f t="shared" si="1"/>
        <v>7. KW</v>
      </c>
      <c r="C23" s="132">
        <f t="shared" si="3"/>
        <v>40955</v>
      </c>
      <c r="D23" s="113"/>
      <c r="E23" s="113"/>
      <c r="F23" s="266">
        <f>IF(E23&lt;D23,(E23+1-Grundlage!$B$5-D23)*24,(E23-D23-Grundlage!$B$5)*24)</f>
        <v>-0.75</v>
      </c>
      <c r="G23" s="113"/>
      <c r="H23" s="292"/>
      <c r="I23" s="203">
        <f>IF(H23&lt;G23,(H23+1-Grundlage!$B$5-G23)*24,(H23-G23-Grundlage!$B$5)*24)</f>
        <v>-0.75</v>
      </c>
      <c r="J23" s="266" t="str">
        <f t="shared" si="2"/>
        <v/>
      </c>
      <c r="K23" s="120"/>
      <c r="L23" s="209" t="str">
        <f>IF(K23="F",Grundlage!D21,"")</f>
        <v/>
      </c>
      <c r="M23" s="191" t="str">
        <f>IF(I23&lt;0,"",Grundlage!$E$5)</f>
        <v/>
      </c>
      <c r="N23" s="186">
        <f>SUMIF(I23:I25,"&gt;0")*Grundlage!$F$5</f>
        <v>0</v>
      </c>
    </row>
    <row r="24" spans="1:14" ht="14.25" x14ac:dyDescent="0.2">
      <c r="A24" s="193" t="str">
        <f t="shared" si="0"/>
        <v>Do</v>
      </c>
      <c r="B24" s="193" t="str">
        <f t="shared" si="1"/>
        <v>7. KW</v>
      </c>
      <c r="C24" s="132">
        <f t="shared" si="3"/>
        <v>40956</v>
      </c>
      <c r="D24" s="116"/>
      <c r="E24" s="116"/>
      <c r="F24" s="271">
        <f>IF(E24&lt;D24,(E24+1-Grundlage!$B$5-D24)*24,(E24-D24-Grundlage!$B$5)*24)</f>
        <v>-0.75</v>
      </c>
      <c r="G24" s="116"/>
      <c r="H24" s="295"/>
      <c r="I24" s="204">
        <f>IF(H24&lt;G24,(H24+1-Grundlage!$B$5-G24)*24,(H24-G24-Grundlage!$B$5)*24)</f>
        <v>-0.75</v>
      </c>
      <c r="J24" s="271" t="str">
        <f t="shared" si="2"/>
        <v/>
      </c>
      <c r="K24" s="124"/>
      <c r="L24" s="210" t="str">
        <f>IF(K24="F",Grundlage!D22,"")</f>
        <v/>
      </c>
      <c r="M24" s="187" t="str">
        <f>IF(I24&lt;0,"",Grundlage!$E$5)</f>
        <v/>
      </c>
      <c r="N24" s="188">
        <f>SUMIF(I24:I26,"&gt;0")*Grundlage!$F$5</f>
        <v>0</v>
      </c>
    </row>
    <row r="25" spans="1:14" ht="14.25" x14ac:dyDescent="0.2">
      <c r="A25" s="133" t="str">
        <f t="shared" si="0"/>
        <v>Fr</v>
      </c>
      <c r="B25" s="133" t="str">
        <f t="shared" si="1"/>
        <v>7. KW</v>
      </c>
      <c r="C25" s="132">
        <f t="shared" si="3"/>
        <v>40957</v>
      </c>
      <c r="D25" s="118"/>
      <c r="E25" s="118"/>
      <c r="F25" s="270">
        <f>IF(E25&lt;D25,(E25+1-Grundlage!$B$5-D25)*24,(E25-D25-Grundlage!$B$5)*24)</f>
        <v>-0.75</v>
      </c>
      <c r="G25" s="118"/>
      <c r="H25" s="294"/>
      <c r="I25" s="147">
        <f>IF(H25&lt;G25,(H25+1-Grundlage!$B$5-G25)*24,(H25-G25-Grundlage!$B$5)*24)</f>
        <v>-0.75</v>
      </c>
      <c r="J25" s="270" t="str">
        <f t="shared" si="2"/>
        <v/>
      </c>
      <c r="K25" s="126"/>
      <c r="L25" s="211" t="str">
        <f>IF(K25="F",Grundlage!D23,"")</f>
        <v/>
      </c>
      <c r="M25" s="189" t="str">
        <f>IF(I25&lt;0,"",Grundlage!$E$5)</f>
        <v/>
      </c>
      <c r="N25" s="190">
        <f>SUMIF(I25:I27,"&gt;0")*Grundlage!$F$5</f>
        <v>0</v>
      </c>
    </row>
    <row r="26" spans="1:14" ht="14.25" x14ac:dyDescent="0.2">
      <c r="A26" s="264" t="str">
        <f t="shared" si="0"/>
        <v>Sa</v>
      </c>
      <c r="B26" s="137" t="str">
        <f t="shared" si="1"/>
        <v>7. KW</v>
      </c>
      <c r="C26" s="132">
        <f t="shared" si="3"/>
        <v>40958</v>
      </c>
      <c r="D26" s="115"/>
      <c r="E26" s="115"/>
      <c r="F26" s="265">
        <f>IF(E26&lt;D26,(E26+1-Grundlage!$B$5-D26)*24,(E26-D26-Grundlage!$B$5)*24)</f>
        <v>-0.75</v>
      </c>
      <c r="G26" s="115"/>
      <c r="H26" s="291"/>
      <c r="I26" s="146">
        <f>IF(H26&lt;G26,(H26+1-Grundlage!$B$5-G26)*24,(H26-G26-Grundlage!$B$5)*24)</f>
        <v>-0.75</v>
      </c>
      <c r="J26" s="265" t="str">
        <f t="shared" si="2"/>
        <v/>
      </c>
      <c r="K26" s="122"/>
      <c r="L26" s="208" t="str">
        <f>IF(K26="F",Grundlage!D24,"")</f>
        <v/>
      </c>
      <c r="M26" s="184" t="str">
        <f>IF(I26&lt;0,"",Grundlage!$E$5)</f>
        <v/>
      </c>
      <c r="N26" s="185">
        <f>SUMIF(I26:I28,"&gt;0")*Grundlage!$F$5</f>
        <v>0</v>
      </c>
    </row>
    <row r="27" spans="1:14" ht="14.25" x14ac:dyDescent="0.2">
      <c r="A27" s="259" t="str">
        <f t="shared" si="0"/>
        <v>So</v>
      </c>
      <c r="B27" s="131" t="str">
        <f t="shared" si="1"/>
        <v>7. KW</v>
      </c>
      <c r="C27" s="132">
        <f t="shared" si="3"/>
        <v>40959</v>
      </c>
      <c r="D27" s="111"/>
      <c r="E27" s="111"/>
      <c r="F27" s="267">
        <f>IF(E27&lt;D27,(E27+1-Grundlage!$B$5-D27)*24,(E27-D27-Grundlage!$B$5)*24)</f>
        <v>-0.75</v>
      </c>
      <c r="G27" s="111"/>
      <c r="H27" s="290"/>
      <c r="I27" s="149">
        <f>IF(H27&lt;G27,(H27+1-Grundlage!$B$5-G27)*24,(H27-G27-Grundlage!$B$5)*24)</f>
        <v>-0.75</v>
      </c>
      <c r="J27" s="267" t="str">
        <f t="shared" si="2"/>
        <v/>
      </c>
      <c r="K27" s="123"/>
      <c r="L27" s="207" t="str">
        <f>IF(K27="F",Grundlage!D25,"")</f>
        <v/>
      </c>
      <c r="M27" s="183" t="str">
        <f>IF(I27&lt;0,"",Grundlage!$E$5)</f>
        <v/>
      </c>
      <c r="N27" s="182">
        <f>SUMIF(I27:I29,"&gt;0")*Grundlage!$F$5</f>
        <v>0</v>
      </c>
    </row>
    <row r="28" spans="1:14" ht="14.25" x14ac:dyDescent="0.2">
      <c r="A28" s="262" t="str">
        <f t="shared" si="0"/>
        <v>Mo</v>
      </c>
      <c r="B28" s="134" t="str">
        <f t="shared" si="1"/>
        <v>8. KW</v>
      </c>
      <c r="C28" s="132">
        <f t="shared" si="3"/>
        <v>40960</v>
      </c>
      <c r="D28" s="174"/>
      <c r="E28" s="174"/>
      <c r="F28" s="268">
        <f>IF(E28&lt;D28,(E28+1-Grundlage!$B$5-D28)*24,(E28-D28-Grundlage!$B$5)*24)</f>
        <v>-0.75</v>
      </c>
      <c r="G28" s="174"/>
      <c r="H28" s="293"/>
      <c r="I28" s="148">
        <f>IF(H28&lt;G28,(H28+1-Grundlage!$B$5-G28)*24,(H28-G28-Grundlage!$B$5)*24)</f>
        <v>-0.75</v>
      </c>
      <c r="J28" s="268" t="str">
        <f t="shared" si="2"/>
        <v/>
      </c>
      <c r="K28" s="176"/>
      <c r="L28" s="206" t="str">
        <f>IF(K28="F",Grundlage!D26,"")</f>
        <v/>
      </c>
      <c r="M28" s="179" t="str">
        <f>IF(I28&lt;0,"",Grundlage!$E$5)</f>
        <v/>
      </c>
      <c r="N28" s="180">
        <f>SUMIF(I28:I30,"&gt;0")*Grundlage!$F$5</f>
        <v>0</v>
      </c>
    </row>
    <row r="29" spans="1:14" ht="14.25" x14ac:dyDescent="0.2">
      <c r="A29" s="259" t="str">
        <f t="shared" si="0"/>
        <v>Di</v>
      </c>
      <c r="B29" s="131" t="str">
        <f t="shared" si="1"/>
        <v>8. KW</v>
      </c>
      <c r="C29" s="132">
        <f t="shared" si="3"/>
        <v>40961</v>
      </c>
      <c r="D29" s="111"/>
      <c r="E29" s="111"/>
      <c r="F29" s="267">
        <f>IF(E29&lt;D29,(E29+1-Grundlage!$B$5-D29)*24,(E29-D29-Grundlage!$B$5)*24)</f>
        <v>-0.75</v>
      </c>
      <c r="G29" s="111"/>
      <c r="H29" s="290"/>
      <c r="I29" s="149">
        <f>IF(H29&lt;G29,(H29+1-Grundlage!$B$5-G29)*24,(H29-G29-Grundlage!$B$5)*24)</f>
        <v>-0.75</v>
      </c>
      <c r="J29" s="267" t="str">
        <f t="shared" si="2"/>
        <v/>
      </c>
      <c r="K29" s="123"/>
      <c r="L29" s="207" t="str">
        <f>IF(K29="F",Grundlage!D27,"")</f>
        <v/>
      </c>
      <c r="M29" s="183" t="str">
        <f>IF(I29&lt;0,"",Grundlage!$E$5)</f>
        <v/>
      </c>
      <c r="N29" s="180">
        <f>SUMIF(I29:I31,"&gt;0")*Grundlage!$F$5</f>
        <v>0</v>
      </c>
    </row>
    <row r="30" spans="1:14" ht="14.25" x14ac:dyDescent="0.2">
      <c r="A30" s="260" t="str">
        <f t="shared" si="0"/>
        <v>Mi</v>
      </c>
      <c r="B30" s="133" t="str">
        <f t="shared" si="1"/>
        <v>8. KW</v>
      </c>
      <c r="C30" s="132">
        <f t="shared" si="3"/>
        <v>40962</v>
      </c>
      <c r="D30" s="113"/>
      <c r="E30" s="111"/>
      <c r="F30" s="266">
        <f>IF(E30&lt;D30,(E30+1-Grundlage!$B$5-D30)*24,(E30-D30-Grundlage!$B$5)*24)</f>
        <v>-0.75</v>
      </c>
      <c r="G30" s="111"/>
      <c r="H30" s="290"/>
      <c r="I30" s="149">
        <f>IF(H30&lt;G30,(H30+1-Grundlage!$B$5-G30)*24,(H30-G30-Grundlage!$B$5)*24)</f>
        <v>-0.75</v>
      </c>
      <c r="J30" s="267" t="str">
        <f t="shared" si="2"/>
        <v/>
      </c>
      <c r="K30" s="123"/>
      <c r="L30" s="207" t="str">
        <f>IF(K30="F",Grundlage!D28,"")</f>
        <v/>
      </c>
      <c r="M30" s="183" t="str">
        <f>IF(I30&lt;0,"",Grundlage!$E$5)</f>
        <v/>
      </c>
      <c r="N30" s="180">
        <f>SUMIF(I30:I32,"&gt;0")*Grundlage!$F$5</f>
        <v>0</v>
      </c>
    </row>
    <row r="31" spans="1:14" ht="14.25" x14ac:dyDescent="0.2">
      <c r="A31" s="263" t="str">
        <f t="shared" si="0"/>
        <v>Do</v>
      </c>
      <c r="B31" s="193" t="str">
        <f t="shared" si="1"/>
        <v>8. KW</v>
      </c>
      <c r="C31" s="132">
        <f t="shared" si="3"/>
        <v>40963</v>
      </c>
      <c r="D31" s="113"/>
      <c r="E31" s="111"/>
      <c r="F31" s="266">
        <f>IF(E31&lt;D31,(E31+1-Grundlage!$B$5-D31)*24,(E31-D31-Grundlage!$B$5)*24)</f>
        <v>-0.75</v>
      </c>
      <c r="G31" s="111"/>
      <c r="H31" s="290"/>
      <c r="I31" s="149">
        <f>IF(H31&lt;G31,(H31+1-Grundlage!$B$5-G31)*24,(H31-G31-Grundlage!$B$5)*24)</f>
        <v>-0.75</v>
      </c>
      <c r="J31" s="267" t="str">
        <f t="shared" si="2"/>
        <v/>
      </c>
      <c r="K31" s="123"/>
      <c r="L31" s="207" t="str">
        <f>IF(K31="F",Grundlage!D29,"")</f>
        <v/>
      </c>
      <c r="M31" s="183" t="str">
        <f>IF(I31&lt;0,"",Grundlage!$E$5)</f>
        <v/>
      </c>
      <c r="N31" s="180">
        <f>SUMIF(I31:I33,"&gt;0")*Grundlage!$F$5</f>
        <v>0</v>
      </c>
    </row>
    <row r="32" spans="1:14" ht="14.25" x14ac:dyDescent="0.2">
      <c r="A32" s="319" t="str">
        <f t="shared" si="0"/>
        <v>Fr</v>
      </c>
      <c r="B32" s="273" t="str">
        <f t="shared" si="1"/>
        <v>8. KW</v>
      </c>
      <c r="C32" s="132">
        <f t="shared" si="3"/>
        <v>40964</v>
      </c>
      <c r="D32" s="113"/>
      <c r="E32" s="111"/>
      <c r="F32" s="266">
        <f>IF(E32&lt;D32,(E32+1-Grundlage!$B$5-D32)*24,(E32-D32-Grundlage!$B$5)*24)</f>
        <v>-0.75</v>
      </c>
      <c r="G32" s="111"/>
      <c r="H32" s="290"/>
      <c r="I32" s="149">
        <f>IF(H32&lt;G32,(H32+1-Grundlage!$B$5-G32)*24,(H32-G32-Grundlage!$B$5)*24)</f>
        <v>-0.75</v>
      </c>
      <c r="J32" s="267" t="str">
        <f t="shared" si="2"/>
        <v/>
      </c>
      <c r="K32" s="123"/>
      <c r="L32" s="207" t="str">
        <f>IF(K32="F",Grundlage!D30,"")</f>
        <v/>
      </c>
      <c r="M32" s="183" t="str">
        <f>IF(I32&lt;0,"",Grundlage!$E$5)</f>
        <v/>
      </c>
      <c r="N32" s="180">
        <f>SUMIF(I32:I34,"&gt;0")*Grundlage!$F$5</f>
        <v>0</v>
      </c>
    </row>
    <row r="33" spans="1:14" ht="14.25" x14ac:dyDescent="0.2">
      <c r="A33" s="273" t="str">
        <f t="shared" si="0"/>
        <v>Sa</v>
      </c>
      <c r="B33" s="133" t="str">
        <f t="shared" si="1"/>
        <v>8. KW</v>
      </c>
      <c r="C33" s="132">
        <f t="shared" si="3"/>
        <v>40965</v>
      </c>
      <c r="D33" s="113"/>
      <c r="E33" s="111"/>
      <c r="F33" s="266">
        <f>IF(E33&lt;D33,(E33+1-Grundlage!$B$5-D33)*24,(E33-D33-Grundlage!$B$5)*24)</f>
        <v>-0.75</v>
      </c>
      <c r="G33" s="111"/>
      <c r="H33" s="290"/>
      <c r="I33" s="149">
        <f>IF(H33&lt;G33,(H33+1-Grundlage!$B$5-G33)*24,(H33-G33-Grundlage!$B$5)*24)</f>
        <v>-0.75</v>
      </c>
      <c r="J33" s="267" t="str">
        <f t="shared" si="2"/>
        <v/>
      </c>
      <c r="K33" s="123"/>
      <c r="L33" s="207" t="str">
        <f>IF(K33="F",Grundlage!D31,"")</f>
        <v/>
      </c>
      <c r="M33" s="183" t="str">
        <f>IF(I33&lt;0,"",Grundlage!$E$5)</f>
        <v/>
      </c>
      <c r="N33" s="180">
        <f>SUMIF(I33:I35,"&gt;0")*Grundlage!$F$5</f>
        <v>0</v>
      </c>
    </row>
    <row r="34" spans="1:14" ht="14.25" x14ac:dyDescent="0.2">
      <c r="A34" s="260" t="str">
        <f t="shared" si="0"/>
        <v>So</v>
      </c>
      <c r="B34" s="318" t="str">
        <f t="shared" si="1"/>
        <v>8. KW</v>
      </c>
      <c r="C34" s="132">
        <f t="shared" si="3"/>
        <v>40966</v>
      </c>
      <c r="D34" s="113"/>
      <c r="E34" s="111"/>
      <c r="F34" s="266">
        <f>IF(E34&lt;D34,(E34+1-Grundlage!$B$5-D34)*24,(E34-D34-Grundlage!$B$5)*24)</f>
        <v>-0.75</v>
      </c>
      <c r="G34" s="111"/>
      <c r="H34" s="290"/>
      <c r="I34" s="149">
        <f>IF(H34&lt;G34,(H34+1-Grundlage!$B$5-G34)*24,(H34-G34-Grundlage!$B$5)*24)</f>
        <v>-0.75</v>
      </c>
      <c r="J34" s="267" t="str">
        <f t="shared" si="2"/>
        <v/>
      </c>
      <c r="K34" s="123"/>
      <c r="L34" s="207" t="str">
        <f>IF(K34="F",Grundlage!D32,"")</f>
        <v/>
      </c>
      <c r="M34" s="183" t="str">
        <f>IF(I34&lt;0,"",Grundlage!$E$5)</f>
        <v/>
      </c>
      <c r="N34" s="180">
        <f>SUMIF(I34:I36,"&gt;0")*Grundlage!$F$5</f>
        <v>0</v>
      </c>
    </row>
    <row r="35" spans="1:14" ht="15" thickBot="1" x14ac:dyDescent="0.25">
      <c r="A35" s="256" t="str">
        <f t="shared" si="0"/>
        <v>Mo</v>
      </c>
      <c r="B35" s="298" t="str">
        <f t="shared" si="1"/>
        <v>9. KW</v>
      </c>
      <c r="C35" s="415">
        <f t="shared" si="3"/>
        <v>40967</v>
      </c>
      <c r="D35" s="117"/>
      <c r="E35" s="175"/>
      <c r="F35" s="269">
        <f>IF(E35&lt;D35,(E35+1-Grundlage!$B$5-D35)*24,(E35-D35-Grundlage!$B$5)*24)</f>
        <v>-0.75</v>
      </c>
      <c r="G35" s="175"/>
      <c r="H35" s="416"/>
      <c r="I35" s="150">
        <f>IF(H35&lt;G35,(H35+1-Grundlage!$B$5-G35)*24,(H35-G35-Grundlage!$B$5)*24)</f>
        <v>-0.75</v>
      </c>
      <c r="J35" s="272" t="str">
        <f t="shared" si="2"/>
        <v/>
      </c>
      <c r="K35" s="177"/>
      <c r="L35" s="417" t="str">
        <f>IF(K35="F",Grundlage!D33,"")</f>
        <v/>
      </c>
      <c r="M35" s="418" t="str">
        <f>IF(I35&lt;0,"",Grundlage!$E$5)</f>
        <v/>
      </c>
      <c r="N35" s="302">
        <f>SUMIF(I35:I37,"&gt;0")*Grundlage!$F$5</f>
        <v>0</v>
      </c>
    </row>
    <row r="36" spans="1:14" ht="18.75" customHeight="1" x14ac:dyDescent="0.2">
      <c r="A36" s="15"/>
      <c r="B36" s="15"/>
      <c r="C36" s="15"/>
      <c r="D36" s="14"/>
      <c r="J36"/>
      <c r="N36" s="2"/>
    </row>
    <row r="37" spans="1:14" ht="17.25" customHeight="1" x14ac:dyDescent="0.2">
      <c r="A37" s="15"/>
      <c r="B37" s="15"/>
      <c r="C37" s="15"/>
      <c r="D37" s="14"/>
      <c r="J37"/>
      <c r="N37" s="2"/>
    </row>
    <row r="38" spans="1:14" ht="15.75" x14ac:dyDescent="0.2">
      <c r="A38" s="15"/>
      <c r="B38" s="15"/>
      <c r="C38" s="15"/>
      <c r="D38" s="14"/>
      <c r="E38" s="14" t="s">
        <v>11</v>
      </c>
      <c r="F38" s="25">
        <f>COUNT(J7:J34)</f>
        <v>0</v>
      </c>
      <c r="H38" s="12"/>
      <c r="I38" s="16" t="s">
        <v>15</v>
      </c>
      <c r="J38" s="36" t="s">
        <v>30</v>
      </c>
      <c r="K38" s="16" t="s">
        <v>12</v>
      </c>
      <c r="L38" s="16" t="s">
        <v>13</v>
      </c>
      <c r="M38" s="16" t="s">
        <v>22</v>
      </c>
      <c r="N38" s="2"/>
    </row>
    <row r="39" spans="1:14" ht="15.75" x14ac:dyDescent="0.25">
      <c r="A39" s="15"/>
      <c r="B39" s="15"/>
      <c r="C39" s="15"/>
      <c r="D39" s="14"/>
      <c r="E39" s="14"/>
      <c r="F39" s="21"/>
      <c r="H39" s="12"/>
      <c r="I39" s="27">
        <f>SUMIF(I7:I34,"&gt;0")</f>
        <v>0</v>
      </c>
      <c r="J39" s="28">
        <f>SUMIF(J7:J34,"&gt;0")</f>
        <v>0</v>
      </c>
      <c r="K39" s="28">
        <f>'Januar 2016'!I45</f>
        <v>0</v>
      </c>
      <c r="L39" s="29">
        <f>SUMIF(L7:L34,"&gt;0")</f>
        <v>0</v>
      </c>
      <c r="M39" s="30">
        <f>SUM(M7:M34)</f>
        <v>0</v>
      </c>
      <c r="N39" s="2"/>
    </row>
    <row r="40" spans="1:14" ht="15.75" x14ac:dyDescent="0.2">
      <c r="A40" s="15"/>
      <c r="B40" s="15"/>
      <c r="C40" s="15"/>
      <c r="E40" s="91" t="s">
        <v>14</v>
      </c>
      <c r="F40" s="65" t="str">
        <f>IF(I39=0,"",I39*Grundlage!$F$5)</f>
        <v/>
      </c>
      <c r="H40" s="16"/>
      <c r="J40"/>
      <c r="N40" s="2"/>
    </row>
    <row r="41" spans="1:14" ht="15.75" x14ac:dyDescent="0.25">
      <c r="A41" s="15"/>
      <c r="B41" s="15"/>
      <c r="C41" s="15"/>
      <c r="D41" s="16"/>
      <c r="E41" s="15"/>
      <c r="F41" s="15"/>
      <c r="H41" s="26"/>
      <c r="I41" s="92" t="s">
        <v>35</v>
      </c>
      <c r="J41" s="2"/>
      <c r="K41" s="21" t="s">
        <v>36</v>
      </c>
      <c r="L41" s="21" t="s">
        <v>10</v>
      </c>
      <c r="M41" s="2"/>
      <c r="N41" s="2"/>
    </row>
    <row r="42" spans="1:14" ht="18" x14ac:dyDescent="0.25">
      <c r="A42" s="15"/>
      <c r="B42" s="15"/>
      <c r="C42" s="15"/>
      <c r="D42" s="14"/>
      <c r="E42" s="83" t="s">
        <v>31</v>
      </c>
      <c r="F42" s="35">
        <f>I39*Grundlage!$H$5</f>
        <v>0</v>
      </c>
      <c r="H42" s="12"/>
      <c r="I42" s="96">
        <f>SUM(J39+K39)</f>
        <v>0</v>
      </c>
      <c r="J42" s="2"/>
      <c r="K42" s="97">
        <f>COUNTIF(K7:K34,"K")</f>
        <v>0</v>
      </c>
      <c r="L42" s="97">
        <f>COUNTIF(K7:K34,"U")</f>
        <v>0</v>
      </c>
      <c r="M42" s="2"/>
      <c r="N42" s="2"/>
    </row>
    <row r="43" spans="1:14" ht="15" x14ac:dyDescent="0.2">
      <c r="A43" s="2"/>
      <c r="B43" s="2"/>
      <c r="C43" s="2"/>
      <c r="D43" s="15"/>
      <c r="E43" s="42"/>
      <c r="F43" s="70"/>
      <c r="H43" s="12"/>
      <c r="N43" s="2"/>
    </row>
    <row r="44" spans="1:14" ht="18" customHeight="1" x14ac:dyDescent="0.25">
      <c r="A44" s="2"/>
      <c r="B44" s="2"/>
      <c r="C44" s="2"/>
      <c r="D44" s="15"/>
      <c r="E44" s="83" t="s">
        <v>33</v>
      </c>
      <c r="F44" s="35">
        <f>(COUNTIF(K7:K34,"F"))*Grundlage!$A$5</f>
        <v>0</v>
      </c>
      <c r="H44" s="86"/>
      <c r="I44" s="87"/>
      <c r="J44" s="88"/>
      <c r="K44" s="7"/>
      <c r="L44" s="2"/>
      <c r="M44" s="2"/>
      <c r="N44" s="2"/>
    </row>
    <row r="45" spans="1:14" ht="15" x14ac:dyDescent="0.2">
      <c r="A45" s="2"/>
      <c r="B45" s="2"/>
      <c r="C45" s="2"/>
      <c r="D45" s="15"/>
      <c r="E45" s="42"/>
      <c r="F45" s="70"/>
      <c r="H45" s="89"/>
      <c r="I45" s="89"/>
      <c r="J45" s="89"/>
      <c r="K45" s="2"/>
      <c r="L45" s="2"/>
      <c r="M45" s="2"/>
      <c r="N45" s="2"/>
    </row>
    <row r="46" spans="1:14" ht="15.75" x14ac:dyDescent="0.25">
      <c r="A46" s="2"/>
      <c r="B46" s="2"/>
      <c r="C46" s="2"/>
      <c r="D46" s="15"/>
      <c r="E46" s="83" t="s">
        <v>33</v>
      </c>
      <c r="F46" s="35">
        <f>(COUNTIF(L7:L34,"F"))*Grundlage!$A$5</f>
        <v>0</v>
      </c>
      <c r="H46" s="2"/>
      <c r="I46" s="2"/>
      <c r="J46" s="2"/>
      <c r="K46" s="2"/>
      <c r="L46" s="2"/>
      <c r="M46" s="2"/>
      <c r="N46" s="2"/>
    </row>
  </sheetData>
  <mergeCells count="3">
    <mergeCell ref="D5:F5"/>
    <mergeCell ref="G5:I5"/>
    <mergeCell ref="A2:N2"/>
  </mergeCells>
  <phoneticPr fontId="9" type="noConversion"/>
  <conditionalFormatting sqref="K12:K13 K19:K20 K26:K27">
    <cfRule type="cellIs" dxfId="164" priority="16" stopIfTrue="1" operator="equal">
      <formula>0</formula>
    </cfRule>
  </conditionalFormatting>
  <conditionalFormatting sqref="J7:J35">
    <cfRule type="cellIs" dxfId="163" priority="17" stopIfTrue="1" operator="equal">
      <formula>0</formula>
    </cfRule>
  </conditionalFormatting>
  <conditionalFormatting sqref="F8:F35 L7:L35 M8:M35 N7:N35">
    <cfRule type="cellIs" dxfId="162" priority="18" stopIfTrue="1" operator="equal">
      <formula>0</formula>
    </cfRule>
  </conditionalFormatting>
  <conditionalFormatting sqref="A7:B35">
    <cfRule type="cellIs" dxfId="161" priority="20" stopIfTrue="1" operator="equal">
      <formula>"Sa"</formula>
    </cfRule>
    <cfRule type="cellIs" dxfId="160" priority="21" stopIfTrue="1" operator="equal">
      <formula>"So"</formula>
    </cfRule>
  </conditionalFormatting>
  <conditionalFormatting sqref="I39:M39 K42:L42 F42 F40 F38">
    <cfRule type="cellIs" dxfId="159" priority="10" operator="equal">
      <formula>0</formula>
    </cfRule>
  </conditionalFormatting>
  <conditionalFormatting sqref="F46 F42 F44">
    <cfRule type="cellIs" dxfId="158" priority="8" operator="equal">
      <formula>0</formula>
    </cfRule>
    <cfRule type="cellIs" dxfId="157" priority="9" operator="equal">
      <formula>0</formula>
    </cfRule>
  </conditionalFormatting>
  <conditionalFormatting sqref="F7:F35">
    <cfRule type="cellIs" dxfId="156" priority="5" operator="lessThan">
      <formula>0</formula>
    </cfRule>
  </conditionalFormatting>
  <conditionalFormatting sqref="K42:L42 L4">
    <cfRule type="cellIs" dxfId="155" priority="3" operator="equal">
      <formula>0</formula>
    </cfRule>
    <cfRule type="cellIs" dxfId="154" priority="4" operator="equal">
      <formula>0</formula>
    </cfRule>
  </conditionalFormatting>
  <conditionalFormatting sqref="I7:I35">
    <cfRule type="cellIs" dxfId="153" priority="14" operator="lessThan">
      <formula>0</formula>
    </cfRule>
    <cfRule type="cellIs" dxfId="152" priority="15" stopIfTrue="1" operator="equal">
      <formula>0</formula>
    </cfRule>
  </conditionalFormatting>
  <conditionalFormatting sqref="I42">
    <cfRule type="cellIs" dxfId="151" priority="6" operator="greaterThan">
      <formula>0</formula>
    </cfRule>
    <cfRule type="cellIs" dxfId="150" priority="22" operator="lessThanOrEqual">
      <formula>0</formula>
    </cfRule>
  </conditionalFormatting>
  <dataValidations count="2">
    <dataValidation type="list" allowBlank="1" showErrorMessage="1" sqref="K7:K35">
      <formula1>$K$2:$K$4</formula1>
    </dataValidation>
    <dataValidation type="list" allowBlank="1" showInputMessage="1" showErrorMessage="1" sqref="D7:E35 G7:H35">
      <formula1>Zeiten</formula1>
    </dataValidation>
  </dataValidations>
  <printOptions horizontalCentered="1"/>
  <pageMargins left="0.39374999999999999" right="0.39374999999999999" top="0.59027777777777779" bottom="0.59027777777777779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</sheetPr>
  <dimension ref="A1:U61"/>
  <sheetViews>
    <sheetView showGridLines="0" zoomScale="83" zoomScaleNormal="83" workbookViewId="0">
      <pane ySplit="6" topLeftCell="A7" activePane="bottomLeft" state="frozenSplit"/>
      <selection pane="bottomLeft" activeCell="C8" sqref="C8"/>
    </sheetView>
  </sheetViews>
  <sheetFormatPr baseColWidth="10" defaultRowHeight="12.75" x14ac:dyDescent="0.2"/>
  <cols>
    <col min="1" max="1" width="10.28515625" customWidth="1"/>
    <col min="2" max="2" width="10.140625" customWidth="1"/>
    <col min="3" max="3" width="12.7109375" customWidth="1"/>
    <col min="4" max="5" width="12.140625" customWidth="1"/>
    <col min="6" max="6" width="13.42578125" bestFit="1" customWidth="1"/>
    <col min="7" max="8" width="12.140625" customWidth="1"/>
    <col min="9" max="9" width="13.42578125" customWidth="1"/>
    <col min="10" max="10" width="12.140625" customWidth="1"/>
    <col min="11" max="11" width="9.42578125" bestFit="1" customWidth="1"/>
    <col min="12" max="12" width="12.7109375" bestFit="1" customWidth="1"/>
    <col min="13" max="13" width="12.5703125" bestFit="1" customWidth="1"/>
    <col min="14" max="14" width="10.140625" bestFit="1" customWidth="1"/>
    <col min="15" max="15" width="8.5703125" bestFit="1" customWidth="1"/>
  </cols>
  <sheetData>
    <row r="1" spans="1:21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9"/>
      <c r="P1" s="9"/>
      <c r="Q1" s="80"/>
      <c r="R1" s="80"/>
      <c r="S1" s="80"/>
      <c r="T1" s="80"/>
      <c r="U1" s="80"/>
    </row>
    <row r="2" spans="1:21" ht="33" x14ac:dyDescent="0.2">
      <c r="A2" s="382" t="s">
        <v>39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9"/>
      <c r="P2" s="9"/>
      <c r="Q2" s="80"/>
      <c r="R2" s="80"/>
      <c r="S2" s="80"/>
      <c r="T2" s="80"/>
      <c r="U2" s="80"/>
    </row>
    <row r="3" spans="1:21" ht="1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9"/>
      <c r="P3" s="9"/>
      <c r="Q3" s="80"/>
      <c r="R3" s="80"/>
      <c r="S3" s="80"/>
      <c r="T3" s="80"/>
      <c r="U3" s="80"/>
    </row>
    <row r="4" spans="1:21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9"/>
      <c r="P4" s="9"/>
      <c r="Q4" s="80"/>
      <c r="R4" s="80"/>
      <c r="S4" s="80"/>
      <c r="T4" s="80"/>
      <c r="U4" s="80"/>
    </row>
    <row r="5" spans="1:21" ht="22.5" customHeight="1" thickBot="1" x14ac:dyDescent="0.5">
      <c r="A5" s="2"/>
      <c r="B5" s="2"/>
      <c r="C5" s="13"/>
      <c r="D5" s="387" t="s">
        <v>0</v>
      </c>
      <c r="E5" s="387"/>
      <c r="F5" s="388"/>
      <c r="G5" s="389" t="s">
        <v>1</v>
      </c>
      <c r="H5" s="387"/>
      <c r="I5" s="387"/>
      <c r="J5" s="2"/>
      <c r="K5" s="94"/>
      <c r="L5" s="2"/>
      <c r="M5" s="2"/>
      <c r="N5" s="2"/>
      <c r="O5" s="39"/>
      <c r="P5" s="9"/>
      <c r="Q5" s="80"/>
      <c r="R5" s="80"/>
      <c r="S5" s="80"/>
      <c r="T5" s="80"/>
      <c r="U5" s="80"/>
    </row>
    <row r="6" spans="1:21" ht="15.75" thickBot="1" x14ac:dyDescent="0.25">
      <c r="A6" s="230" t="s">
        <v>2</v>
      </c>
      <c r="B6" s="230" t="s">
        <v>24</v>
      </c>
      <c r="C6" s="230" t="s">
        <v>3</v>
      </c>
      <c r="D6" s="110" t="s">
        <v>4</v>
      </c>
      <c r="E6" s="110" t="s">
        <v>5</v>
      </c>
      <c r="F6" s="276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30" t="s">
        <v>22</v>
      </c>
      <c r="N6" s="230" t="s">
        <v>23</v>
      </c>
      <c r="O6" s="45"/>
      <c r="P6" s="2"/>
    </row>
    <row r="7" spans="1:21" ht="15" thickTop="1" x14ac:dyDescent="0.2">
      <c r="A7" s="231" t="str">
        <f>TEXT(C7,"TTT")</f>
        <v>Di</v>
      </c>
      <c r="B7" s="231" t="str">
        <f>TRUNC((C7-WEEKDAY(C7,2)-DATE(YEAR(C7+4-WEEKDAY(C7,2)),1,-10))/7)&amp;". KW"</f>
        <v>9. KW</v>
      </c>
      <c r="C7" s="136">
        <v>40968</v>
      </c>
      <c r="D7" s="118"/>
      <c r="E7" s="237"/>
      <c r="F7" s="178">
        <f>IF(E7&lt;D7,(E7+1-Grundlage!$B$5-D7)*24,(E7-D7-Grundlage!$B$5)*24)</f>
        <v>-0.75</v>
      </c>
      <c r="G7" s="237"/>
      <c r="H7" s="237"/>
      <c r="I7" s="232">
        <f>IF(H7&lt;G7,(H7+1-Grundlage!$B$5-G7)*24,(H7-G7-Grundlage!$B$5)*24)</f>
        <v>-0.75</v>
      </c>
      <c r="J7" s="233" t="str">
        <f>IF(G7="","",I7-F7)</f>
        <v/>
      </c>
      <c r="K7" s="238"/>
      <c r="L7" s="234" t="str">
        <f>IF(K7="F",Grundlage!D5,"")</f>
        <v/>
      </c>
      <c r="M7" s="235" t="str">
        <f>IF(I7&lt;0,"",Grundlage!$E$5)</f>
        <v/>
      </c>
      <c r="N7" s="169">
        <f>SUMIF(I7:I9,"&gt;0")*Grundlage!$F$5</f>
        <v>0</v>
      </c>
      <c r="O7" s="33"/>
      <c r="P7" s="2"/>
    </row>
    <row r="8" spans="1:21" ht="14.25" x14ac:dyDescent="0.2">
      <c r="A8" s="193" t="str">
        <f t="shared" ref="A8:A37" si="0">TEXT(C8,"TTT")</f>
        <v>Mi</v>
      </c>
      <c r="B8" s="193" t="str">
        <f t="shared" ref="B8:B37" si="1">TRUNC((C8-WEEKDAY(C8,2)-DATE(YEAR(C8+4-WEEKDAY(C8,2)),1,-10))/7)&amp;". KW"</f>
        <v>9. KW</v>
      </c>
      <c r="C8" s="136">
        <f>C7+1</f>
        <v>40969</v>
      </c>
      <c r="D8" s="116"/>
      <c r="E8" s="116"/>
      <c r="F8" s="271">
        <f>IF(E8&lt;D8,(E8+1-Grundlage!$B$5-D8)*24,(E8-D8-Grundlage!$B$5)*24)</f>
        <v>-0.75</v>
      </c>
      <c r="G8" s="116"/>
      <c r="H8" s="116"/>
      <c r="I8" s="204">
        <f>IF(H8&lt;G8,(H8+1-Grundlage!$B$5-G8)*24,(H8-G8-Grundlage!$B$5)*24)</f>
        <v>-0.75</v>
      </c>
      <c r="J8" s="200" t="str">
        <f t="shared" ref="J8:J34" si="2">IF(G8="","",I8-F8)</f>
        <v/>
      </c>
      <c r="K8" s="124"/>
      <c r="L8" s="215" t="str">
        <f>IF(K8="F",Grundlage!D6,"")</f>
        <v/>
      </c>
      <c r="M8" s="227" t="str">
        <f>IF(I8&lt;0,"",Grundlage!$E$5)</f>
        <v/>
      </c>
      <c r="N8" s="236">
        <f>SUMIF(I8:I10,"&gt;0")*Grundlage!$F$5</f>
        <v>0</v>
      </c>
      <c r="O8" s="33"/>
      <c r="P8" s="2"/>
    </row>
    <row r="9" spans="1:21" ht="14.25" x14ac:dyDescent="0.2">
      <c r="A9" s="133" t="str">
        <f t="shared" si="0"/>
        <v>Do</v>
      </c>
      <c r="B9" s="133" t="str">
        <f t="shared" si="1"/>
        <v>9. KW</v>
      </c>
      <c r="C9" s="136">
        <f t="shared" ref="C9:C37" si="3">C8+1</f>
        <v>40970</v>
      </c>
      <c r="D9" s="118"/>
      <c r="E9" s="118"/>
      <c r="F9" s="270">
        <f>IF(E9&lt;D9,(E9+1-Grundlage!$B$5-D9)*24,(E9-D9-Grundlage!$B$5)*24)</f>
        <v>-0.75</v>
      </c>
      <c r="G9" s="118"/>
      <c r="H9" s="118"/>
      <c r="I9" s="147">
        <f>IF(H9&lt;G9,(H9+1-Grundlage!$B$5-G9)*24,(H9-G9-Grundlage!$B$5)*24)</f>
        <v>-0.75</v>
      </c>
      <c r="J9" s="140" t="str">
        <f t="shared" si="2"/>
        <v/>
      </c>
      <c r="K9" s="126"/>
      <c r="L9" s="158" t="str">
        <f>IF(K9="F",Grundlage!D7,"")</f>
        <v/>
      </c>
      <c r="M9" s="278" t="str">
        <f>IF(I9&lt;0,"",Grundlage!$E$5)</f>
        <v/>
      </c>
      <c r="N9" s="169">
        <f>SUMIF(I9:I11,"&gt;0")*Grundlage!$F$5</f>
        <v>0</v>
      </c>
      <c r="O9" s="54"/>
      <c r="P9" s="2"/>
    </row>
    <row r="10" spans="1:21" ht="14.25" x14ac:dyDescent="0.2">
      <c r="A10" s="193" t="str">
        <f t="shared" si="0"/>
        <v>Fr</v>
      </c>
      <c r="B10" s="193" t="str">
        <f t="shared" si="1"/>
        <v>9. KW</v>
      </c>
      <c r="C10" s="136">
        <f t="shared" si="3"/>
        <v>40971</v>
      </c>
      <c r="D10" s="116"/>
      <c r="E10" s="116"/>
      <c r="F10" s="271">
        <f>IF(E10&lt;D10,(E10+1-Grundlage!$B$5-D10)*24,(E10-D10-Grundlage!$B$5)*24)</f>
        <v>-0.75</v>
      </c>
      <c r="G10" s="116"/>
      <c r="H10" s="116"/>
      <c r="I10" s="204">
        <f>IF(H10&lt;G10,(H10+1-Grundlage!$B$5-G10)*24,(H10-G10-Grundlage!$B$5)*24)</f>
        <v>-0.75</v>
      </c>
      <c r="J10" s="200" t="str">
        <f t="shared" si="2"/>
        <v/>
      </c>
      <c r="K10" s="124"/>
      <c r="L10" s="215" t="str">
        <f>IF(K10="F",Grundlage!D8,"")</f>
        <v/>
      </c>
      <c r="M10" s="227" t="str">
        <f>IF(I10&lt;0,"",Grundlage!$E$5)</f>
        <v/>
      </c>
      <c r="N10" s="236">
        <f>SUMIF(I10:I12,"&gt;0")*Grundlage!$F$5</f>
        <v>0</v>
      </c>
      <c r="O10" s="33"/>
      <c r="P10" s="2"/>
    </row>
    <row r="11" spans="1:21" ht="14.25" x14ac:dyDescent="0.2">
      <c r="A11" s="273" t="str">
        <f t="shared" si="0"/>
        <v>Sa</v>
      </c>
      <c r="B11" s="273" t="str">
        <f t="shared" si="1"/>
        <v>9. KW</v>
      </c>
      <c r="C11" s="136">
        <f t="shared" si="3"/>
        <v>40972</v>
      </c>
      <c r="D11" s="239"/>
      <c r="E11" s="239"/>
      <c r="F11" s="339">
        <f>IF(E11&lt;D11,(E11+1-Grundlage!$B$5-D11)*24,(E11-D11-Grundlage!$B$5)*24)</f>
        <v>-0.75</v>
      </c>
      <c r="G11" s="239"/>
      <c r="H11" s="239"/>
      <c r="I11" s="275">
        <f>IF(H11&lt;G11,(H11+1-Grundlage!$B$5-G11)*24,(H11-G11-Grundlage!$B$5)*24)</f>
        <v>-0.75</v>
      </c>
      <c r="J11" s="279" t="str">
        <f t="shared" si="2"/>
        <v/>
      </c>
      <c r="K11" s="289"/>
      <c r="L11" s="280" t="str">
        <f>IF(K11="F",Grundlage!D9,"")</f>
        <v/>
      </c>
      <c r="M11" s="327" t="str">
        <f>IF(I11&lt;0,"",Grundlage!$E$5)</f>
        <v/>
      </c>
      <c r="N11" s="282">
        <f>SUMIF(I11:I13,"&gt;0")*Grundlage!$F$5</f>
        <v>0</v>
      </c>
      <c r="O11" s="33"/>
      <c r="P11" s="2"/>
    </row>
    <row r="12" spans="1:21" ht="14.25" x14ac:dyDescent="0.2">
      <c r="A12" s="131" t="str">
        <f t="shared" si="0"/>
        <v>So</v>
      </c>
      <c r="B12" s="131" t="str">
        <f t="shared" si="1"/>
        <v>9. KW</v>
      </c>
      <c r="C12" s="136">
        <f t="shared" si="3"/>
        <v>40973</v>
      </c>
      <c r="D12" s="111"/>
      <c r="E12" s="111"/>
      <c r="F12" s="267">
        <f>IF(E12&lt;D12,(E12+1-Grundlage!$B$5-D12)*24,(E12-D12-Grundlage!$B$5)*24)</f>
        <v>-0.75</v>
      </c>
      <c r="G12" s="111"/>
      <c r="H12" s="111"/>
      <c r="I12" s="149">
        <f>IF(H12&lt;G12,(H12+1-Grundlage!$B$5-G12)*24,(H12-G12-Grundlage!$B$5)*24)</f>
        <v>-0.75</v>
      </c>
      <c r="J12" s="142" t="str">
        <f t="shared" si="2"/>
        <v/>
      </c>
      <c r="K12" s="123"/>
      <c r="L12" s="164" t="str">
        <f>IF(K12="F",Grundlage!D10,"")</f>
        <v/>
      </c>
      <c r="M12" s="165" t="str">
        <f>IF(I12&lt;0,"",Grundlage!$E$5)</f>
        <v/>
      </c>
      <c r="N12" s="166">
        <f>SUMIF(I12:I14,"&gt;0")*Grundlage!$F$5</f>
        <v>0</v>
      </c>
      <c r="O12" s="33"/>
      <c r="P12" s="2"/>
    </row>
    <row r="13" spans="1:21" ht="14.25" x14ac:dyDescent="0.2">
      <c r="A13" s="131" t="str">
        <f t="shared" si="0"/>
        <v>Mo</v>
      </c>
      <c r="B13" s="131" t="str">
        <f t="shared" si="1"/>
        <v>10. KW</v>
      </c>
      <c r="C13" s="136">
        <f t="shared" si="3"/>
        <v>40974</v>
      </c>
      <c r="D13" s="111"/>
      <c r="E13" s="111"/>
      <c r="F13" s="267">
        <f>IF(E13&lt;D13,(E13+1-Grundlage!$B$5-D13)*24,(E13-D13-Grundlage!$B$5)*24)</f>
        <v>-0.75</v>
      </c>
      <c r="G13" s="111"/>
      <c r="H13" s="111"/>
      <c r="I13" s="149">
        <f>IF(H13&lt;G13,(H13+1-Grundlage!$B$5-G13)*24,(H13-G13-Grundlage!$B$5)*24)</f>
        <v>-0.75</v>
      </c>
      <c r="J13" s="142" t="str">
        <f t="shared" si="2"/>
        <v/>
      </c>
      <c r="K13" s="123"/>
      <c r="L13" s="164" t="str">
        <f>IF(K13="F",Grundlage!D11,"")</f>
        <v/>
      </c>
      <c r="M13" s="170" t="str">
        <f>IF(I13&lt;0,"",Grundlage!$E$5)</f>
        <v/>
      </c>
      <c r="N13" s="166">
        <f>SUMIF(I13:I15,"&gt;0")*Grundlage!$F$5</f>
        <v>0</v>
      </c>
      <c r="O13" s="33"/>
      <c r="P13" s="2"/>
    </row>
    <row r="14" spans="1:21" ht="14.25" x14ac:dyDescent="0.2">
      <c r="A14" s="133" t="str">
        <f t="shared" si="0"/>
        <v>Di</v>
      </c>
      <c r="B14" s="133" t="str">
        <f t="shared" si="1"/>
        <v>10. KW</v>
      </c>
      <c r="C14" s="136">
        <f t="shared" si="3"/>
        <v>40975</v>
      </c>
      <c r="D14" s="113"/>
      <c r="E14" s="113"/>
      <c r="F14" s="266">
        <f>IF(E14&lt;D14,(E14+1-Grundlage!$B$5-D14)*24,(E14-D14-Grundlage!$B$5)*24)</f>
        <v>-0.75</v>
      </c>
      <c r="G14" s="113"/>
      <c r="H14" s="113"/>
      <c r="I14" s="203">
        <f>IF(H14&lt;G14,(H14+1-Grundlage!$B$5-G14)*24,(H14-G14-Grundlage!$B$5)*24)</f>
        <v>-0.75</v>
      </c>
      <c r="J14" s="199" t="str">
        <f t="shared" si="2"/>
        <v/>
      </c>
      <c r="K14" s="120"/>
      <c r="L14" s="214" t="str">
        <f>IF(K14="F",Grundlage!D12,"")</f>
        <v/>
      </c>
      <c r="M14" s="226" t="str">
        <f>IF(I14&lt;0,"",Grundlage!$E$5)</f>
        <v/>
      </c>
      <c r="N14" s="160">
        <f>SUMIF(I14:I16,"&gt;0")*Grundlage!$F$5</f>
        <v>0</v>
      </c>
      <c r="O14" s="33"/>
      <c r="P14" s="2"/>
    </row>
    <row r="15" spans="1:21" ht="14.25" x14ac:dyDescent="0.2">
      <c r="A15" s="193" t="str">
        <f t="shared" si="0"/>
        <v>Mi</v>
      </c>
      <c r="B15" s="193" t="str">
        <f t="shared" si="1"/>
        <v>10. KW</v>
      </c>
      <c r="C15" s="136">
        <f t="shared" si="3"/>
        <v>40976</v>
      </c>
      <c r="D15" s="116"/>
      <c r="E15" s="116"/>
      <c r="F15" s="200">
        <f>IF(E15&lt;D15,(E15+1-Grundlage!$B$5-D15)*24,(E15-D15-Grundlage!$B$5)*24)</f>
        <v>-0.75</v>
      </c>
      <c r="G15" s="116"/>
      <c r="H15" s="116"/>
      <c r="I15" s="204">
        <f>IF(H15&lt;G15,(H15+1-Grundlage!$B$5-G15)*24,(H15-G15-Grundlage!$B$5)*24)</f>
        <v>-0.75</v>
      </c>
      <c r="J15" s="200" t="str">
        <f t="shared" si="2"/>
        <v/>
      </c>
      <c r="K15" s="124"/>
      <c r="L15" s="215" t="str">
        <f>IF(K15="F",Grundlage!D13,"")</f>
        <v/>
      </c>
      <c r="M15" s="227" t="str">
        <f>IF(I15&lt;0,"",Grundlage!$E$5)</f>
        <v/>
      </c>
      <c r="N15" s="236">
        <f>SUMIF(I15:I17,"&gt;0")*Grundlage!$F$5</f>
        <v>0</v>
      </c>
      <c r="O15" s="54"/>
      <c r="P15" s="2"/>
    </row>
    <row r="16" spans="1:21" ht="14.25" x14ac:dyDescent="0.2">
      <c r="A16" s="133" t="str">
        <f t="shared" si="0"/>
        <v>Do</v>
      </c>
      <c r="B16" s="133" t="str">
        <f t="shared" si="1"/>
        <v>10. KW</v>
      </c>
      <c r="C16" s="136">
        <f t="shared" si="3"/>
        <v>40977</v>
      </c>
      <c r="D16" s="118"/>
      <c r="E16" s="118"/>
      <c r="F16" s="270">
        <f>IF(E16&lt;D16,(E16+1-Grundlage!$B$5-D16)*24,(E16-D16-Grundlage!$B$5)*24)</f>
        <v>-0.75</v>
      </c>
      <c r="G16" s="118"/>
      <c r="H16" s="118"/>
      <c r="I16" s="147">
        <f>IF(H16&lt;G16,(H16+1-Grundlage!$B$5-G16)*24,(H16-G16-Grundlage!$B$5)*24)</f>
        <v>-0.75</v>
      </c>
      <c r="J16" s="140" t="str">
        <f t="shared" si="2"/>
        <v/>
      </c>
      <c r="K16" s="126"/>
      <c r="L16" s="158" t="str">
        <f>IF(K16="F",Grundlage!D14,"")</f>
        <v/>
      </c>
      <c r="M16" s="278" t="str">
        <f>IF(I16&lt;0,"",Grundlage!$E$5)</f>
        <v/>
      </c>
      <c r="N16" s="169">
        <f>SUMIF(I16:I18,"&gt;0")*Grundlage!$F$5</f>
        <v>0</v>
      </c>
      <c r="O16" s="54"/>
      <c r="P16" s="2"/>
    </row>
    <row r="17" spans="1:16" ht="14.25" x14ac:dyDescent="0.2">
      <c r="A17" s="193" t="str">
        <f t="shared" si="0"/>
        <v>Fr</v>
      </c>
      <c r="B17" s="193" t="str">
        <f t="shared" si="1"/>
        <v>10. KW</v>
      </c>
      <c r="C17" s="136">
        <f t="shared" si="3"/>
        <v>40978</v>
      </c>
      <c r="D17" s="116"/>
      <c r="E17" s="116"/>
      <c r="F17" s="271">
        <f>IF(E17&lt;D17,(E17+1-Grundlage!$B$5-D17)*24,(E17-D17-Grundlage!$B$5)*24)</f>
        <v>-0.75</v>
      </c>
      <c r="G17" s="116"/>
      <c r="H17" s="116"/>
      <c r="I17" s="204">
        <f>IF(H17&lt;G17,(H17+1-Grundlage!$B$5-G17)*24,(H17-G17-Grundlage!$B$5)*24)</f>
        <v>-0.75</v>
      </c>
      <c r="J17" s="200" t="str">
        <f t="shared" si="2"/>
        <v/>
      </c>
      <c r="K17" s="124"/>
      <c r="L17" s="215" t="str">
        <f>IF(K17="F",Grundlage!D15,"")</f>
        <v/>
      </c>
      <c r="M17" s="227" t="str">
        <f>IF(I17&lt;0,"",Grundlage!$E$5)</f>
        <v/>
      </c>
      <c r="N17" s="236">
        <f>SUMIF(I17:I19,"&gt;0")*Grundlage!$F$5</f>
        <v>0</v>
      </c>
      <c r="O17" s="33"/>
      <c r="P17" s="2"/>
    </row>
    <row r="18" spans="1:16" ht="14.25" x14ac:dyDescent="0.2">
      <c r="A18" s="131" t="str">
        <f t="shared" si="0"/>
        <v>Sa</v>
      </c>
      <c r="B18" s="131" t="str">
        <f t="shared" si="1"/>
        <v>10. KW</v>
      </c>
      <c r="C18" s="136">
        <f t="shared" si="3"/>
        <v>40979</v>
      </c>
      <c r="D18" s="111"/>
      <c r="E18" s="118"/>
      <c r="F18" s="267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170" t="str">
        <f>IF(I18&lt;0,"",Grundlage!$E$5)</f>
        <v/>
      </c>
      <c r="N18" s="166">
        <f>SUMIF(I18:I20,"&gt;0")*Grundlage!$F$5</f>
        <v>0</v>
      </c>
      <c r="O18" s="33"/>
      <c r="P18" s="2"/>
    </row>
    <row r="19" spans="1:16" ht="14.25" x14ac:dyDescent="0.2">
      <c r="A19" s="137" t="str">
        <f t="shared" si="0"/>
        <v>So</v>
      </c>
      <c r="B19" s="137" t="str">
        <f t="shared" si="1"/>
        <v>10. KW</v>
      </c>
      <c r="C19" s="136">
        <f t="shared" si="3"/>
        <v>40980</v>
      </c>
      <c r="D19" s="115"/>
      <c r="E19" s="243"/>
      <c r="F19" s="265">
        <f>IF(E19&lt;D19,(E19+1-Grundlage!$B$5-D19)*24,(E19-D19-Grundlage!$B$5)*24)</f>
        <v>-0.75</v>
      </c>
      <c r="G19" s="115"/>
      <c r="H19" s="115"/>
      <c r="I19" s="146">
        <f>IF(H19&lt;G19,(H19+1-Grundlage!$B$5-G19)*24,(H19-G19-Grundlage!$B$5)*24)</f>
        <v>-0.75</v>
      </c>
      <c r="J19" s="139" t="str">
        <f t="shared" si="2"/>
        <v/>
      </c>
      <c r="K19" s="122"/>
      <c r="L19" s="154" t="str">
        <f>IF(K19="F",Grundlage!D17,"")</f>
        <v/>
      </c>
      <c r="M19" s="157" t="str">
        <f>IF(I19&lt;0,"",Grundlage!$E$5)</f>
        <v/>
      </c>
      <c r="N19" s="156">
        <f>SUMIF(I19:I21,"&gt;0")*Grundlage!$F$5</f>
        <v>0</v>
      </c>
      <c r="O19" s="33"/>
      <c r="P19" s="2"/>
    </row>
    <row r="20" spans="1:16" ht="14.25" x14ac:dyDescent="0.2">
      <c r="A20" s="131" t="str">
        <f t="shared" si="0"/>
        <v>Mo</v>
      </c>
      <c r="B20" s="131" t="str">
        <f t="shared" si="1"/>
        <v>11. KW</v>
      </c>
      <c r="C20" s="136">
        <f t="shared" si="3"/>
        <v>40981</v>
      </c>
      <c r="D20" s="111"/>
      <c r="E20" s="111"/>
      <c r="F20" s="267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33"/>
      <c r="P20" s="2"/>
    </row>
    <row r="21" spans="1:16" ht="14.25" x14ac:dyDescent="0.2">
      <c r="A21" s="195" t="str">
        <f t="shared" si="0"/>
        <v>Di</v>
      </c>
      <c r="B21" s="133" t="str">
        <f t="shared" si="1"/>
        <v>11. KW</v>
      </c>
      <c r="C21" s="136">
        <f t="shared" si="3"/>
        <v>40982</v>
      </c>
      <c r="D21" s="113"/>
      <c r="E21" s="113"/>
      <c r="F21" s="266">
        <f>IF(E21&lt;D21,(E21+1-Grundlage!$B$5-D21)*24,(E21-D21-Grundlage!$B$5)*24)</f>
        <v>-0.75</v>
      </c>
      <c r="G21" s="113"/>
      <c r="H21" s="113"/>
      <c r="I21" s="203">
        <f>IF(H21&lt;G21,(H21+1-Grundlage!$B$5-G21)*24,(H21-G21-Grundlage!$B$5)*24)</f>
        <v>-0.75</v>
      </c>
      <c r="J21" s="199" t="str">
        <f t="shared" si="2"/>
        <v/>
      </c>
      <c r="K21" s="120"/>
      <c r="L21" s="214" t="str">
        <f>IF(K21="F",Grundlage!D19,"")</f>
        <v/>
      </c>
      <c r="M21" s="226" t="str">
        <f>IF(I21&lt;0,"",Grundlage!$E$5)</f>
        <v/>
      </c>
      <c r="N21" s="160">
        <f>SUMIF(I21:I23,"&gt;0")*Grundlage!$F$5</f>
        <v>0</v>
      </c>
      <c r="O21" s="33"/>
      <c r="P21" s="2"/>
    </row>
    <row r="22" spans="1:16" ht="14.25" x14ac:dyDescent="0.2">
      <c r="A22" s="193" t="str">
        <f t="shared" si="0"/>
        <v>Mi</v>
      </c>
      <c r="B22" s="193" t="str">
        <f t="shared" si="1"/>
        <v>11. KW</v>
      </c>
      <c r="C22" s="136">
        <f t="shared" si="3"/>
        <v>40983</v>
      </c>
      <c r="D22" s="116"/>
      <c r="E22" s="116"/>
      <c r="F22" s="271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O22" s="54"/>
      <c r="P22" s="2"/>
    </row>
    <row r="23" spans="1:16" ht="14.25" x14ac:dyDescent="0.2">
      <c r="A23" s="133" t="str">
        <f t="shared" si="0"/>
        <v>Do</v>
      </c>
      <c r="B23" s="133" t="str">
        <f t="shared" si="1"/>
        <v>11. KW</v>
      </c>
      <c r="C23" s="136">
        <f t="shared" si="3"/>
        <v>40984</v>
      </c>
      <c r="D23" s="118"/>
      <c r="E23" s="118"/>
      <c r="F23" s="270">
        <f>IF(E23&lt;D23,(E23+1-Grundlage!$B$5-D23)*24,(E23-D23-Grundlage!$B$5)*24)</f>
        <v>-0.75</v>
      </c>
      <c r="G23" s="118"/>
      <c r="H23" s="118"/>
      <c r="I23" s="147">
        <f>IF(H23&lt;G23,(H23+1-Grundlage!$B$5-G23)*24,(H23-G23-Grundlage!$B$5)*24)</f>
        <v>-0.75</v>
      </c>
      <c r="J23" s="140" t="str">
        <f t="shared" si="2"/>
        <v/>
      </c>
      <c r="K23" s="126"/>
      <c r="L23" s="158" t="str">
        <f>IF(K23="F",Grundlage!D21,"")</f>
        <v/>
      </c>
      <c r="M23" s="278" t="str">
        <f>IF(I23&lt;0,"",Grundlage!$E$5)</f>
        <v/>
      </c>
      <c r="N23" s="169">
        <f>SUMIF(I23:I25,"&gt;0")*Grundlage!$F$5</f>
        <v>0</v>
      </c>
      <c r="O23" s="54"/>
      <c r="P23" s="2"/>
    </row>
    <row r="24" spans="1:16" ht="14.25" x14ac:dyDescent="0.2">
      <c r="A24" s="264" t="str">
        <f t="shared" si="0"/>
        <v>Fr</v>
      </c>
      <c r="B24" s="264" t="str">
        <f t="shared" si="1"/>
        <v>11. KW</v>
      </c>
      <c r="C24" s="136">
        <f t="shared" si="3"/>
        <v>40985</v>
      </c>
      <c r="D24" s="243"/>
      <c r="E24" s="243"/>
      <c r="F24" s="348">
        <f>IF(E24&lt;D24,(E24+1-Grundlage!$B$5-D24)*24,(E24-D24-Grundlage!$B$5)*24)</f>
        <v>-0.75</v>
      </c>
      <c r="G24" s="243"/>
      <c r="H24" s="243"/>
      <c r="I24" s="349">
        <f>IF(H24&lt;G24,(H24+1-Grundlage!$B$5-G24)*24,(H24-G24-Grundlage!$B$5)*24)</f>
        <v>-0.75</v>
      </c>
      <c r="J24" s="244" t="str">
        <f t="shared" si="2"/>
        <v/>
      </c>
      <c r="K24" s="350"/>
      <c r="L24" s="351" t="str">
        <f>IF(K24="F",Grundlage!D22,"")</f>
        <v/>
      </c>
      <c r="M24" s="352" t="str">
        <f>IF(I24&lt;0,"",Grundlage!$E$5)</f>
        <v/>
      </c>
      <c r="N24" s="353">
        <f>SUMIF(I24:I26,"&gt;0")*Grundlage!$F$5</f>
        <v>0</v>
      </c>
      <c r="O24" s="33"/>
      <c r="P24" s="2"/>
    </row>
    <row r="25" spans="1:16" ht="14.25" x14ac:dyDescent="0.2">
      <c r="A25" s="273" t="str">
        <f t="shared" si="0"/>
        <v>Sa</v>
      </c>
      <c r="B25" s="273" t="str">
        <f t="shared" si="1"/>
        <v>11. KW</v>
      </c>
      <c r="C25" s="136">
        <f t="shared" si="3"/>
        <v>40986</v>
      </c>
      <c r="D25" s="239"/>
      <c r="E25" s="239"/>
      <c r="F25" s="339">
        <f>IF(E25&lt;D25,(E25+1-Grundlage!$B$5-D25)*24,(E25-D25-Grundlage!$B$5)*24)</f>
        <v>-0.75</v>
      </c>
      <c r="G25" s="239"/>
      <c r="H25" s="239"/>
      <c r="I25" s="275">
        <f>IF(H25&lt;G25,(H25+1-Grundlage!$B$5-G25)*24,(H25-G25-Grundlage!$B$5)*24)</f>
        <v>-0.75</v>
      </c>
      <c r="J25" s="279" t="str">
        <f t="shared" si="2"/>
        <v/>
      </c>
      <c r="K25" s="289"/>
      <c r="L25" s="280" t="str">
        <f>IF(K25="F",Grundlage!D23,"")</f>
        <v/>
      </c>
      <c r="M25" s="327" t="str">
        <f>IF(I25&lt;0,"",Grundlage!$E$5)</f>
        <v/>
      </c>
      <c r="N25" s="282">
        <f>SUMIF(I25:I27,"&gt;0")*Grundlage!$F$5</f>
        <v>0</v>
      </c>
      <c r="O25" s="33"/>
      <c r="P25" s="2"/>
    </row>
    <row r="26" spans="1:16" ht="14.25" x14ac:dyDescent="0.2">
      <c r="A26" s="131" t="str">
        <f t="shared" si="0"/>
        <v>So</v>
      </c>
      <c r="B26" s="131" t="str">
        <f t="shared" si="1"/>
        <v>11. KW</v>
      </c>
      <c r="C26" s="136">
        <f t="shared" si="3"/>
        <v>40987</v>
      </c>
      <c r="D26" s="111"/>
      <c r="E26" s="111"/>
      <c r="F26" s="267">
        <f>IF(E26&lt;D26,(E26+1-Grundlage!$B$5-D26)*24,(E26-D26-Grundlage!$B$5)*24)</f>
        <v>-0.75</v>
      </c>
      <c r="G26" s="111"/>
      <c r="H26" s="111"/>
      <c r="I26" s="149">
        <f>IF(H26&lt;G26,(H26+1-Grundlage!$B$5-G26)*24,(H26-G26-Grundlage!$B$5)*24)</f>
        <v>-0.75</v>
      </c>
      <c r="J26" s="142" t="str">
        <f t="shared" si="2"/>
        <v/>
      </c>
      <c r="K26" s="123"/>
      <c r="L26" s="164" t="str">
        <f>IF(K26="F",Grundlage!D24,"")</f>
        <v/>
      </c>
      <c r="M26" s="165" t="str">
        <f>IF(I26&lt;0,"",Grundlage!$E$5)</f>
        <v/>
      </c>
      <c r="N26" s="166">
        <f>SUMIF(I26:I28,"&gt;0")*Grundlage!$F$5</f>
        <v>0</v>
      </c>
      <c r="O26" s="33"/>
      <c r="P26" s="2"/>
    </row>
    <row r="27" spans="1:16" ht="14.25" x14ac:dyDescent="0.2">
      <c r="A27" s="131" t="str">
        <f t="shared" si="0"/>
        <v>Mo</v>
      </c>
      <c r="B27" s="131" t="str">
        <f t="shared" si="1"/>
        <v>12. KW</v>
      </c>
      <c r="C27" s="136">
        <f t="shared" si="3"/>
        <v>40988</v>
      </c>
      <c r="D27" s="111"/>
      <c r="E27" s="111"/>
      <c r="F27" s="267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33"/>
      <c r="P27" s="2"/>
    </row>
    <row r="28" spans="1:16" ht="14.25" x14ac:dyDescent="0.2">
      <c r="A28" s="133" t="str">
        <f t="shared" si="0"/>
        <v>Di</v>
      </c>
      <c r="B28" s="133" t="str">
        <f t="shared" si="1"/>
        <v>12. KW</v>
      </c>
      <c r="C28" s="136">
        <f t="shared" si="3"/>
        <v>40989</v>
      </c>
      <c r="D28" s="113"/>
      <c r="E28" s="113"/>
      <c r="F28" s="266">
        <f>IF(E28&lt;D28,(E28+1-Grundlage!$B$5-D28)*24,(E28-D28-Grundlage!$B$5)*24)</f>
        <v>-0.75</v>
      </c>
      <c r="G28" s="113"/>
      <c r="H28" s="113"/>
      <c r="I28" s="203">
        <f>IF(H28&lt;G28,(H28+1-Grundlage!$B$5-G28)*24,(H28-G28-Grundlage!$B$5)*24)</f>
        <v>-0.75</v>
      </c>
      <c r="J28" s="199" t="str">
        <f t="shared" si="2"/>
        <v/>
      </c>
      <c r="K28" s="120"/>
      <c r="L28" s="214" t="str">
        <f>IF(K28="F",Grundlage!D26,"")</f>
        <v/>
      </c>
      <c r="M28" s="226" t="str">
        <f>IF(I28&lt;0,"",Grundlage!$E$5)</f>
        <v/>
      </c>
      <c r="N28" s="160">
        <f>SUMIF(I28:I30,"&gt;0")*Grundlage!$F$5</f>
        <v>0</v>
      </c>
      <c r="O28" s="33"/>
      <c r="P28" s="2"/>
    </row>
    <row r="29" spans="1:16" ht="14.25" x14ac:dyDescent="0.2">
      <c r="A29" s="193" t="str">
        <f t="shared" si="0"/>
        <v>Mi</v>
      </c>
      <c r="B29" s="193" t="str">
        <f t="shared" si="1"/>
        <v>12. KW</v>
      </c>
      <c r="C29" s="136">
        <f t="shared" si="3"/>
        <v>40990</v>
      </c>
      <c r="D29" s="116"/>
      <c r="E29" s="116"/>
      <c r="F29" s="271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36">
        <f>SUMIF(I29:I31,"&gt;0")*Grundlage!$F$5</f>
        <v>0</v>
      </c>
      <c r="O29" s="100"/>
      <c r="P29" s="2"/>
    </row>
    <row r="30" spans="1:16" ht="14.25" x14ac:dyDescent="0.2">
      <c r="A30" s="133" t="str">
        <f t="shared" si="0"/>
        <v>Do</v>
      </c>
      <c r="B30" s="133" t="str">
        <f t="shared" si="1"/>
        <v>12. KW</v>
      </c>
      <c r="C30" s="136">
        <f t="shared" si="3"/>
        <v>40991</v>
      </c>
      <c r="D30" s="118"/>
      <c r="E30" s="118"/>
      <c r="F30" s="270">
        <f>IF(E30&lt;D30,(E30+1-Grundlage!$B$5-D30)*24,(E30-D30-Grundlage!$B$5)*24)</f>
        <v>-0.75</v>
      </c>
      <c r="G30" s="118"/>
      <c r="H30" s="118"/>
      <c r="I30" s="147">
        <f>IF(H30&lt;G30,(H30+1-Grundlage!$B$5-G30)*24,(H30-G30-Grundlage!$B$5)*24)</f>
        <v>-0.75</v>
      </c>
      <c r="J30" s="140" t="str">
        <f t="shared" si="2"/>
        <v/>
      </c>
      <c r="K30" s="126"/>
      <c r="L30" s="158" t="str">
        <f>IF(K30="F",Grundlage!D28,"")</f>
        <v/>
      </c>
      <c r="M30" s="278" t="str">
        <f>IF(I30&lt;0,"",Grundlage!$E$5)</f>
        <v/>
      </c>
      <c r="N30" s="169">
        <f>SUMIF(I30:I32,"&gt;0")*Grundlage!$F$5</f>
        <v>0</v>
      </c>
      <c r="O30" s="54"/>
      <c r="P30" s="2"/>
    </row>
    <row r="31" spans="1:16" ht="14.25" x14ac:dyDescent="0.2">
      <c r="A31" s="193" t="str">
        <f t="shared" si="0"/>
        <v>Fr</v>
      </c>
      <c r="B31" s="193" t="str">
        <f t="shared" si="1"/>
        <v>12. KW</v>
      </c>
      <c r="C31" s="136">
        <f t="shared" si="3"/>
        <v>40992</v>
      </c>
      <c r="D31" s="116"/>
      <c r="E31" s="116"/>
      <c r="F31" s="271">
        <f>IF(E31&lt;D31,(E31+1-Grundlage!$B$5-D31)*24,(E31-D31-Grundlage!$B$5)*24)</f>
        <v>-0.75</v>
      </c>
      <c r="G31" s="116"/>
      <c r="H31" s="116"/>
      <c r="I31" s="204">
        <f>IF(H31&lt;G31,(H31+1-Grundlage!$B$5-G31)*24,(H31-G31-Grundlage!$B$5)*24)</f>
        <v>-0.75</v>
      </c>
      <c r="J31" s="200" t="str">
        <f t="shared" si="2"/>
        <v/>
      </c>
      <c r="K31" s="124"/>
      <c r="L31" s="215" t="str">
        <f>IF(K31="F",Grundlage!D29,"")</f>
        <v/>
      </c>
      <c r="M31" s="227" t="str">
        <f>IF(I31&lt;0,"",Grundlage!$E$5)</f>
        <v/>
      </c>
      <c r="N31" s="236">
        <f>SUMIF(I31:I33,"&gt;0")*Grundlage!$F$5</f>
        <v>0</v>
      </c>
      <c r="O31" s="33"/>
      <c r="P31" s="2"/>
    </row>
    <row r="32" spans="1:16" ht="14.25" x14ac:dyDescent="0.2">
      <c r="A32" s="131" t="str">
        <f t="shared" si="0"/>
        <v>Sa</v>
      </c>
      <c r="B32" s="131" t="str">
        <f t="shared" si="1"/>
        <v>12. KW</v>
      </c>
      <c r="C32" s="136">
        <f t="shared" si="3"/>
        <v>40993</v>
      </c>
      <c r="D32" s="118"/>
      <c r="E32" s="118"/>
      <c r="F32" s="27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169">
        <f>SUMIF(I32:I34,"&gt;0")*Grundlage!$F$5</f>
        <v>0</v>
      </c>
      <c r="O32" s="33"/>
      <c r="P32" s="2"/>
    </row>
    <row r="33" spans="1:16" ht="14.25" x14ac:dyDescent="0.2">
      <c r="A33" s="137" t="str">
        <f t="shared" si="0"/>
        <v>So</v>
      </c>
      <c r="B33" s="137" t="str">
        <f t="shared" si="1"/>
        <v>12. KW</v>
      </c>
      <c r="C33" s="136">
        <f t="shared" si="3"/>
        <v>40994</v>
      </c>
      <c r="D33" s="115"/>
      <c r="E33" s="115"/>
      <c r="F33" s="265">
        <f>IF(E33&lt;D33,(E33+1-Grundlage!$B$5-D33)*24,(E33-D33-Grundlage!$B$5)*24)</f>
        <v>-0.75</v>
      </c>
      <c r="G33" s="115"/>
      <c r="H33" s="115"/>
      <c r="I33" s="146">
        <f>IF(H33&lt;G33,(H33+1-Grundlage!$B$5-G33)*24,(H33-G33-Grundlage!$B$5)*24)</f>
        <v>-0.75</v>
      </c>
      <c r="J33" s="139" t="str">
        <f t="shared" si="2"/>
        <v/>
      </c>
      <c r="K33" s="122"/>
      <c r="L33" s="154" t="str">
        <f>IF(K33="F",Grundlage!D31,"")</f>
        <v/>
      </c>
      <c r="M33" s="157" t="str">
        <f>IF(I33&lt;0,"",Grundlage!$E$5)</f>
        <v/>
      </c>
      <c r="N33" s="156">
        <f>SUMIF(I33:I35,"&gt;0")*Grundlage!$F$5</f>
        <v>0</v>
      </c>
      <c r="O33" s="33"/>
      <c r="P33" s="2"/>
    </row>
    <row r="34" spans="1:16" ht="14.25" x14ac:dyDescent="0.2">
      <c r="A34" s="133" t="str">
        <f t="shared" si="0"/>
        <v>Mo</v>
      </c>
      <c r="B34" s="133" t="str">
        <f t="shared" si="1"/>
        <v>13. KW</v>
      </c>
      <c r="C34" s="136">
        <f t="shared" si="3"/>
        <v>40995</v>
      </c>
      <c r="D34" s="118"/>
      <c r="E34" s="118"/>
      <c r="F34" s="270">
        <f>IF(E34&lt;D34,(E34+1-Grundlage!$B$5-D34)*24,(E34-D34-Grundlage!$B$5)*24)</f>
        <v>-0.75</v>
      </c>
      <c r="G34" s="118"/>
      <c r="H34" s="118"/>
      <c r="I34" s="147">
        <f>IF(H34&lt;G34,(H34+1-Grundlage!$B$5-G34)*24,(H34-G34-Grundlage!$B$5)*24)</f>
        <v>-0.75</v>
      </c>
      <c r="J34" s="140" t="str">
        <f t="shared" si="2"/>
        <v/>
      </c>
      <c r="K34" s="126"/>
      <c r="L34" s="158" t="str">
        <f>IF(K34="F",Grundlage!D32,"")</f>
        <v/>
      </c>
      <c r="M34" s="278" t="str">
        <f>IF(I34&lt;0,"",Grundlage!$E$5)</f>
        <v/>
      </c>
      <c r="N34" s="169">
        <f>SUMIF(I34:I36,"&gt;0")*Grundlage!$F$5</f>
        <v>0</v>
      </c>
      <c r="O34" s="33"/>
      <c r="P34" s="2"/>
    </row>
    <row r="35" spans="1:16" ht="14.25" x14ac:dyDescent="0.2">
      <c r="A35" s="193" t="str">
        <f t="shared" si="0"/>
        <v>Di</v>
      </c>
      <c r="B35" s="193" t="str">
        <f t="shared" si="1"/>
        <v>13. KW</v>
      </c>
      <c r="C35" s="136">
        <f t="shared" si="3"/>
        <v>40996</v>
      </c>
      <c r="D35" s="116"/>
      <c r="E35" s="116"/>
      <c r="F35" s="271">
        <f>IF(E35&lt;D35,(E35+1-Grundlage!$B$5-D35)*24,(E35-D35-Grundlage!$B$5)*24)</f>
        <v>-0.75</v>
      </c>
      <c r="G35" s="116"/>
      <c r="H35" s="116"/>
      <c r="I35" s="204">
        <f>IF(H35&lt;G35,(H35+1-Grundlage!$B$5-G35)*24,(H35-G35-Grundlage!$B$5)*24)</f>
        <v>-0.75</v>
      </c>
      <c r="J35" s="200" t="str">
        <f t="shared" ref="J35:J37" si="4">IF(G35="","",I35-F35)</f>
        <v/>
      </c>
      <c r="K35" s="124"/>
      <c r="L35" s="215" t="str">
        <f>IF(K35="F",Grundlage!D33,"")</f>
        <v/>
      </c>
      <c r="M35" s="229" t="str">
        <f>IF(I35&lt;0,"",Grundlage!$E$5)</f>
        <v/>
      </c>
      <c r="N35" s="236">
        <f>SUMIF(I35:I37,"&gt;0")*Grundlage!$F$5</f>
        <v>0</v>
      </c>
      <c r="O35" s="33"/>
      <c r="P35" s="2"/>
    </row>
    <row r="36" spans="1:16" ht="14.25" x14ac:dyDescent="0.2">
      <c r="A36" s="131" t="str">
        <f t="shared" si="0"/>
        <v>Mi</v>
      </c>
      <c r="B36" s="131" t="str">
        <f t="shared" si="1"/>
        <v>13. KW</v>
      </c>
      <c r="C36" s="136">
        <f t="shared" si="3"/>
        <v>40997</v>
      </c>
      <c r="D36" s="111"/>
      <c r="E36" s="111"/>
      <c r="F36" s="267">
        <f>IF(E36&lt;D36,(E36+1-Grundlage!$B$5-D36)*24,(E36-D36-Grundlage!$B$5)*24)</f>
        <v>-0.75</v>
      </c>
      <c r="G36" s="111"/>
      <c r="H36" s="111"/>
      <c r="I36" s="149">
        <f>IF(H36&lt;G36,(H36+1-Grundlage!$B$5-G36)*24,(H36-G36-Grundlage!$B$5)*24)</f>
        <v>-0.75</v>
      </c>
      <c r="J36" s="142" t="str">
        <f t="shared" si="4"/>
        <v/>
      </c>
      <c r="K36" s="123"/>
      <c r="L36" s="164" t="str">
        <f>IF(K36="F",Grundlage!D34,"")</f>
        <v/>
      </c>
      <c r="M36" s="165" t="str">
        <f>IF(I36&lt;0,"",Grundlage!$E$5)</f>
        <v/>
      </c>
      <c r="N36" s="166">
        <f>SUMIF(I36:I38,"&gt;0")*Grundlage!$F$5</f>
        <v>0</v>
      </c>
      <c r="O36" s="100"/>
      <c r="P36" s="2"/>
    </row>
    <row r="37" spans="1:16" ht="15" thickBot="1" x14ac:dyDescent="0.25">
      <c r="A37" s="194" t="str">
        <f t="shared" si="0"/>
        <v>Do</v>
      </c>
      <c r="B37" s="194" t="str">
        <f t="shared" si="1"/>
        <v>13. KW</v>
      </c>
      <c r="C37" s="136">
        <f t="shared" si="3"/>
        <v>40998</v>
      </c>
      <c r="D37" s="117"/>
      <c r="E37" s="117"/>
      <c r="F37" s="269">
        <f>IF(E37&lt;D37,(E37+1-Grundlage!$B$5-D37)*24,(E37-D37-Grundlage!$B$5)*24)</f>
        <v>-0.75</v>
      </c>
      <c r="G37" s="117"/>
      <c r="H37" s="117"/>
      <c r="I37" s="202">
        <f>IF(H37&lt;G37,(H37+1-Grundlage!$B$5-G37)*24,(H37-G37-Grundlage!$B$5)*24)</f>
        <v>-0.75</v>
      </c>
      <c r="J37" s="198" t="str">
        <f t="shared" si="4"/>
        <v/>
      </c>
      <c r="K37" s="109"/>
      <c r="L37" s="213" t="str">
        <f>IF(K37="F",Grundlage!D35,"")</f>
        <v/>
      </c>
      <c r="M37" s="172" t="str">
        <f>IF(I37&lt;0,"",Grundlage!$E$5)</f>
        <v/>
      </c>
      <c r="N37" s="173">
        <f>SUMIF(I37:I39,"&gt;0")*Grundlage!$F$5</f>
        <v>0</v>
      </c>
      <c r="O37" s="54"/>
      <c r="P37" s="2"/>
    </row>
    <row r="38" spans="1:16" x14ac:dyDescent="0.2">
      <c r="A38" s="15"/>
      <c r="B38" s="15"/>
      <c r="C38" s="15"/>
      <c r="D38" s="14"/>
      <c r="N38" s="2"/>
      <c r="O38" s="32"/>
      <c r="P38" s="2"/>
    </row>
    <row r="39" spans="1:16" x14ac:dyDescent="0.2">
      <c r="A39" s="15"/>
      <c r="B39" s="15"/>
      <c r="C39" s="15"/>
      <c r="N39" s="2"/>
      <c r="O39" s="32"/>
      <c r="P39" s="2"/>
    </row>
    <row r="40" spans="1:16" ht="15.75" x14ac:dyDescent="0.2">
      <c r="A40" s="15"/>
      <c r="B40" s="15"/>
      <c r="C40" s="15"/>
      <c r="D40" s="16"/>
      <c r="E40" s="82" t="s">
        <v>11</v>
      </c>
      <c r="F40" s="25">
        <f>COUNT(J7:J34)</f>
        <v>0</v>
      </c>
      <c r="G40" s="80"/>
      <c r="H40" s="9"/>
      <c r="I40" s="36" t="s">
        <v>15</v>
      </c>
      <c r="J40" s="36" t="s">
        <v>30</v>
      </c>
      <c r="K40" s="36" t="s">
        <v>12</v>
      </c>
      <c r="L40" s="36" t="s">
        <v>13</v>
      </c>
      <c r="M40" s="36" t="s">
        <v>22</v>
      </c>
      <c r="N40" s="2"/>
      <c r="O40" s="32"/>
      <c r="P40" s="2"/>
    </row>
    <row r="41" spans="1:16" ht="15.75" x14ac:dyDescent="0.25">
      <c r="A41" s="15"/>
      <c r="B41" s="15"/>
      <c r="C41" s="15"/>
      <c r="D41" s="14"/>
      <c r="E41" s="82"/>
      <c r="F41" s="21"/>
      <c r="G41" s="80"/>
      <c r="H41" s="9"/>
      <c r="I41" s="27">
        <f>SUMIF(I7:I34,"&gt;0")</f>
        <v>0</v>
      </c>
      <c r="J41" s="28">
        <f>SUMIF(J7:J34,"&gt;0")</f>
        <v>0</v>
      </c>
      <c r="K41" s="28">
        <f>'Februar 2016'!I42</f>
        <v>0</v>
      </c>
      <c r="L41" s="29">
        <f>SUMIF(L7:L34,"&gt;0")</f>
        <v>0</v>
      </c>
      <c r="M41" s="30">
        <f>SUM(M7:M34)</f>
        <v>0</v>
      </c>
      <c r="N41" s="2"/>
      <c r="O41" s="32"/>
      <c r="P41" s="2"/>
    </row>
    <row r="42" spans="1:16" ht="15.75" x14ac:dyDescent="0.2">
      <c r="A42" s="2"/>
      <c r="B42" s="2"/>
      <c r="C42" s="2"/>
      <c r="D42" s="15"/>
      <c r="E42" s="91" t="s">
        <v>14</v>
      </c>
      <c r="F42" s="65" t="str">
        <f>IF(I41=0,"",I41*Grundlage!$F$5)</f>
        <v/>
      </c>
      <c r="G42" s="80"/>
      <c r="H42" s="36"/>
      <c r="I42" s="80"/>
      <c r="J42" s="80"/>
      <c r="K42" s="80"/>
      <c r="L42" s="80"/>
      <c r="M42" s="80"/>
      <c r="N42" s="2"/>
      <c r="O42" s="32"/>
      <c r="P42" s="2"/>
    </row>
    <row r="43" spans="1:16" ht="15.75" customHeight="1" x14ac:dyDescent="0.25">
      <c r="A43" s="2"/>
      <c r="B43" s="2"/>
      <c r="C43" s="2"/>
      <c r="D43" s="15"/>
      <c r="E43" s="9"/>
      <c r="F43" s="9"/>
      <c r="G43" s="80"/>
      <c r="H43" s="18"/>
      <c r="I43" s="95" t="s">
        <v>35</v>
      </c>
      <c r="J43" s="9"/>
      <c r="K43" s="21" t="s">
        <v>36</v>
      </c>
      <c r="L43" s="21" t="s">
        <v>10</v>
      </c>
      <c r="M43" s="9"/>
      <c r="N43" s="2"/>
      <c r="O43" s="32"/>
      <c r="P43" s="2"/>
    </row>
    <row r="44" spans="1:16" ht="16.5" customHeight="1" x14ac:dyDescent="0.25">
      <c r="A44" s="2"/>
      <c r="B44" s="2"/>
      <c r="C44" s="2"/>
      <c r="D44" s="15"/>
      <c r="E44" s="83" t="s">
        <v>31</v>
      </c>
      <c r="F44" s="35">
        <f>I41*Grundlage!$H$5</f>
        <v>0</v>
      </c>
      <c r="G44" s="80"/>
      <c r="H44" s="9"/>
      <c r="I44" s="101">
        <f>SUM(J41+K41)</f>
        <v>0</v>
      </c>
      <c r="J44" s="9"/>
      <c r="K44" s="97">
        <f>COUNTIF(K7:K34,"K")</f>
        <v>0</v>
      </c>
      <c r="L44" s="97">
        <f>COUNTIF(K7:K34,"U")</f>
        <v>0</v>
      </c>
      <c r="M44" s="9"/>
      <c r="N44" s="2"/>
      <c r="O44" s="32"/>
      <c r="P44" s="2"/>
    </row>
    <row r="45" spans="1:16" ht="15" x14ac:dyDescent="0.2">
      <c r="A45" s="2"/>
      <c r="B45" s="2"/>
      <c r="C45" s="2"/>
      <c r="D45" s="15"/>
      <c r="E45" s="42"/>
      <c r="F45" s="102"/>
      <c r="G45" s="80"/>
      <c r="H45" s="9"/>
      <c r="I45" s="80"/>
      <c r="J45" s="103"/>
      <c r="K45" s="80"/>
      <c r="L45" s="80"/>
      <c r="M45" s="80"/>
      <c r="N45" s="2"/>
      <c r="O45" s="2"/>
      <c r="P45" s="2"/>
    </row>
    <row r="46" spans="1:16" ht="9.75" customHeight="1" x14ac:dyDescent="0.25">
      <c r="A46" s="15"/>
      <c r="B46" s="15"/>
      <c r="C46" s="15"/>
      <c r="D46" s="15"/>
      <c r="E46" s="83" t="s">
        <v>33</v>
      </c>
      <c r="F46" s="35">
        <f>(COUNTIF(K7:K34,"F"))*Grundlage!$A$5</f>
        <v>0</v>
      </c>
      <c r="G46" s="80"/>
      <c r="H46" s="90"/>
      <c r="I46" s="90"/>
      <c r="J46" s="104"/>
      <c r="K46" s="10"/>
      <c r="L46" s="9"/>
      <c r="M46" s="9"/>
      <c r="N46" s="2"/>
      <c r="O46" s="2"/>
      <c r="P46" s="2"/>
    </row>
    <row r="47" spans="1:16" ht="15" x14ac:dyDescent="0.2">
      <c r="A47" s="15"/>
      <c r="B47" s="15"/>
      <c r="C47" s="15"/>
      <c r="D47" s="15"/>
      <c r="E47" s="42"/>
      <c r="F47" s="102"/>
      <c r="G47" s="80"/>
      <c r="H47" s="105"/>
      <c r="I47" s="105"/>
      <c r="J47" s="105"/>
      <c r="K47" s="9"/>
      <c r="L47" s="9"/>
      <c r="M47" s="9"/>
      <c r="N47" s="2"/>
      <c r="O47" s="2"/>
      <c r="P47" s="2"/>
    </row>
    <row r="48" spans="1:16" ht="15.75" x14ac:dyDescent="0.25">
      <c r="A48" s="15"/>
      <c r="B48" s="15"/>
      <c r="C48" s="15"/>
      <c r="D48" s="15"/>
      <c r="E48" s="83" t="s">
        <v>33</v>
      </c>
      <c r="F48" s="35">
        <f>(COUNTIF(L7:L34,"F"))*Grundlage!$A$5</f>
        <v>0</v>
      </c>
      <c r="G48" s="80"/>
      <c r="H48" s="9"/>
      <c r="I48" s="9"/>
      <c r="J48" s="9"/>
      <c r="K48" s="9"/>
      <c r="L48" s="9"/>
      <c r="M48" s="9"/>
      <c r="N48" s="2"/>
      <c r="O48" s="2"/>
      <c r="P48" s="2"/>
    </row>
    <row r="49" spans="5:11" x14ac:dyDescent="0.2">
      <c r="E49" s="71"/>
      <c r="F49" s="72"/>
      <c r="G49" s="72"/>
      <c r="H49" s="66"/>
    </row>
    <row r="50" spans="5:11" x14ac:dyDescent="0.2">
      <c r="E50" s="71"/>
      <c r="F50" s="72"/>
      <c r="G50" s="72"/>
      <c r="H50" s="66"/>
      <c r="K50" s="23"/>
    </row>
    <row r="51" spans="5:11" x14ac:dyDescent="0.2">
      <c r="E51" s="38"/>
      <c r="F51" s="38"/>
      <c r="G51" s="38"/>
      <c r="H51" s="73"/>
    </row>
    <row r="61" spans="5:11" x14ac:dyDescent="0.2">
      <c r="F61" s="78"/>
    </row>
  </sheetData>
  <mergeCells count="3">
    <mergeCell ref="D5:F5"/>
    <mergeCell ref="G5:I5"/>
    <mergeCell ref="A2:N2"/>
  </mergeCells>
  <phoneticPr fontId="9" type="noConversion"/>
  <conditionalFormatting sqref="K12:K13 K19:K20 K26:K27 K33:K37">
    <cfRule type="cellIs" dxfId="149" priority="17" stopIfTrue="1" operator="equal">
      <formula>0</formula>
    </cfRule>
  </conditionalFormatting>
  <conditionalFormatting sqref="J7:J37">
    <cfRule type="cellIs" dxfId="148" priority="16" stopIfTrue="1" operator="equal">
      <formula>0</formula>
    </cfRule>
  </conditionalFormatting>
  <conditionalFormatting sqref="F8:F37 L7:L37 M8:M37 N7:N37">
    <cfRule type="cellIs" dxfId="147" priority="15" stopIfTrue="1" operator="equal">
      <formula>0</formula>
    </cfRule>
  </conditionalFormatting>
  <conditionalFormatting sqref="A7:B37">
    <cfRule type="cellIs" dxfId="146" priority="12" stopIfTrue="1" operator="equal">
      <formula>"Sa"</formula>
    </cfRule>
    <cfRule type="cellIs" dxfId="145" priority="13" stopIfTrue="1" operator="equal">
      <formula>"So"</formula>
    </cfRule>
  </conditionalFormatting>
  <conditionalFormatting sqref="F7:F37">
    <cfRule type="cellIs" dxfId="144" priority="4" operator="lessThan">
      <formula>0</formula>
    </cfRule>
  </conditionalFormatting>
  <conditionalFormatting sqref="L4 K44:L44">
    <cfRule type="cellIs" dxfId="143" priority="2" operator="equal">
      <formula>0</formula>
    </cfRule>
    <cfRule type="cellIs" dxfId="142" priority="3" operator="equal">
      <formula>0</formula>
    </cfRule>
  </conditionalFormatting>
  <conditionalFormatting sqref="I41:M41 K44:L44 F44 F42 F40">
    <cfRule type="cellIs" dxfId="141" priority="10" operator="equal">
      <formula>0</formula>
    </cfRule>
  </conditionalFormatting>
  <conditionalFormatting sqref="F48 F44 F46">
    <cfRule type="cellIs" dxfId="140" priority="8" operator="equal">
      <formula>0</formula>
    </cfRule>
    <cfRule type="cellIs" dxfId="139" priority="9" operator="equal">
      <formula>0</formula>
    </cfRule>
  </conditionalFormatting>
  <conditionalFormatting sqref="I7:I37">
    <cfRule type="cellIs" dxfId="138" priority="18" operator="lessThan">
      <formula>0</formula>
    </cfRule>
    <cfRule type="cellIs" dxfId="137" priority="18" stopIfTrue="1" operator="equal">
      <formula>0</formula>
    </cfRule>
  </conditionalFormatting>
  <conditionalFormatting sqref="I44">
    <cfRule type="cellIs" dxfId="136" priority="1" operator="lessThanOrEqual">
      <formula>0</formula>
    </cfRule>
    <cfRule type="cellIs" dxfId="135" priority="19" operator="greaterThan">
      <formula>0</formula>
    </cfRule>
  </conditionalFormatting>
  <dataValidations count="2">
    <dataValidation type="list" allowBlank="1" showErrorMessage="1" sqref="K7:K37">
      <formula1>$K$2:$K$4</formula1>
    </dataValidation>
    <dataValidation type="list" allowBlank="1" showInputMessage="1" showErrorMessage="1" sqref="D7:E37 G7:H37">
      <formula1>Zeiten</formula1>
    </dataValidation>
  </dataValidations>
  <printOptions horizontalCentered="1"/>
  <pageMargins left="0.78749999999999998" right="0.78749999999999998" top="0.59027777777777779" bottom="0.62986111111111109" header="0.51180555555555562" footer="0.51180555555555562"/>
  <pageSetup paperSize="9" scale="6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FFF00"/>
  </sheetPr>
  <dimension ref="A1:P54"/>
  <sheetViews>
    <sheetView showGridLines="0" zoomScale="84" zoomScaleNormal="84" workbookViewId="0">
      <pane ySplit="6" topLeftCell="A7" activePane="bottomLeft" state="frozenSplit"/>
      <selection pane="bottomLeft" activeCell="C8" sqref="C8"/>
    </sheetView>
  </sheetViews>
  <sheetFormatPr baseColWidth="10" defaultRowHeight="12.75" x14ac:dyDescent="0.2"/>
  <cols>
    <col min="1" max="1" width="7.85546875" customWidth="1"/>
    <col min="2" max="2" width="9.7109375" customWidth="1"/>
    <col min="4" max="4" width="12.140625" customWidth="1"/>
    <col min="5" max="5" width="15.28515625" bestFit="1" customWidth="1"/>
    <col min="6" max="6" width="14.28515625" bestFit="1" customWidth="1"/>
    <col min="7" max="8" width="12.140625" customWidth="1"/>
    <col min="9" max="9" width="13.28515625" customWidth="1"/>
    <col min="10" max="10" width="12.140625" customWidth="1"/>
    <col min="11" max="11" width="9.28515625" bestFit="1" customWidth="1"/>
    <col min="12" max="12" width="8.7109375" bestFit="1" customWidth="1"/>
    <col min="13" max="13" width="11.140625" bestFit="1" customWidth="1"/>
    <col min="14" max="14" width="10.5703125" bestFit="1" customWidth="1"/>
    <col min="15" max="15" width="7.5703125" bestFit="1" customWidth="1"/>
  </cols>
  <sheetData>
    <row r="1" spans="1:16" ht="15" customHeight="1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9"/>
      <c r="P1" s="12"/>
    </row>
    <row r="2" spans="1:16" ht="33" x14ac:dyDescent="0.2">
      <c r="A2" s="382" t="s">
        <v>40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9"/>
      <c r="P2" s="12"/>
    </row>
    <row r="3" spans="1:16" ht="13.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9"/>
      <c r="P3" s="12"/>
    </row>
    <row r="4" spans="1:16" ht="21.7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9"/>
      <c r="P4" s="2"/>
    </row>
    <row r="5" spans="1:16" ht="23.25" customHeight="1" thickBot="1" x14ac:dyDescent="0.5">
      <c r="A5" s="2"/>
      <c r="B5" s="2"/>
      <c r="C5" s="13"/>
      <c r="D5" s="390" t="s">
        <v>0</v>
      </c>
      <c r="E5" s="390"/>
      <c r="F5" s="391"/>
      <c r="G5" s="392" t="s">
        <v>1</v>
      </c>
      <c r="H5" s="390"/>
      <c r="I5" s="390"/>
      <c r="J5" s="2"/>
      <c r="K5" s="94"/>
      <c r="L5" s="2"/>
      <c r="M5" s="2"/>
      <c r="N5" s="2"/>
      <c r="O5" s="45"/>
      <c r="P5" s="2"/>
    </row>
    <row r="6" spans="1:16" ht="15.95" customHeight="1" thickBot="1" x14ac:dyDescent="0.25">
      <c r="A6" s="128" t="s">
        <v>2</v>
      </c>
      <c r="B6" s="128" t="s">
        <v>24</v>
      </c>
      <c r="C6" s="128" t="s">
        <v>3</v>
      </c>
      <c r="D6" s="330" t="s">
        <v>4</v>
      </c>
      <c r="E6" s="127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128" t="s">
        <v>23</v>
      </c>
      <c r="O6" s="33"/>
      <c r="P6" s="2"/>
    </row>
    <row r="7" spans="1:16" ht="15.95" customHeight="1" x14ac:dyDescent="0.2">
      <c r="A7" s="129" t="str">
        <f>TEXT(C7,"TTT")</f>
        <v>Fr</v>
      </c>
      <c r="B7" s="129" t="str">
        <f>TRUNC((C7-WEEKDAY(C7,2)-DATE(YEAR(C7+4-WEEKDAY(C7,2)),1,-10))/7)&amp;". KW"</f>
        <v>13. KW</v>
      </c>
      <c r="C7" s="241">
        <v>40999</v>
      </c>
      <c r="D7" s="357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O7" s="33"/>
      <c r="P7" s="2"/>
    </row>
    <row r="8" spans="1:16" ht="15.95" customHeight="1" x14ac:dyDescent="0.2">
      <c r="A8" s="131" t="str">
        <f t="shared" ref="A8:A34" si="0">TEXT(C8,"TTT")</f>
        <v>Sa</v>
      </c>
      <c r="B8" s="131" t="str">
        <f t="shared" ref="B8:B34" si="1">TRUNC((C8-WEEKDAY(C8,2)-DATE(YEAR(C8+4-WEEKDAY(C8,2)),1,-10))/7)&amp;". KW"</f>
        <v>13. KW</v>
      </c>
      <c r="C8" s="196">
        <f>C7+1</f>
        <v>41000</v>
      </c>
      <c r="D8" s="356"/>
      <c r="E8" s="115"/>
      <c r="F8" s="139">
        <f>IF(E8&lt;D8,(E8+1-Grundlage!$B$5-D8)*24,(E8-D8-Grundlage!$B$5)*24)</f>
        <v>-0.75</v>
      </c>
      <c r="G8" s="115"/>
      <c r="H8" s="115"/>
      <c r="I8" s="146">
        <f>IF(H8&lt;G8,(H8+1-Grundlage!$B$5-G8)*24,(H8-G8-Grundlage!$B$5)*24)</f>
        <v>-0.75</v>
      </c>
      <c r="J8" s="139" t="str">
        <f t="shared" ref="J8:J34" si="2">IF(G8="","",I8-F8)</f>
        <v/>
      </c>
      <c r="K8" s="122"/>
      <c r="L8" s="154" t="str">
        <f>IF(K8="F",Grundlage!D6,"")</f>
        <v/>
      </c>
      <c r="M8" s="155" t="str">
        <f>IF(I8&lt;0,"",Grundlage!$E$5)</f>
        <v/>
      </c>
      <c r="N8" s="156">
        <f>SUMIF(I8:I10,"&gt;0")*Grundlage!$F$5</f>
        <v>0</v>
      </c>
      <c r="O8" s="33"/>
      <c r="P8" s="2"/>
    </row>
    <row r="9" spans="1:16" ht="15.95" customHeight="1" x14ac:dyDescent="0.2">
      <c r="A9" s="131" t="str">
        <f t="shared" si="0"/>
        <v>So</v>
      </c>
      <c r="B9" s="131" t="str">
        <f t="shared" si="1"/>
        <v>13. KW</v>
      </c>
      <c r="C9" s="196">
        <f t="shared" ref="C9:C36" si="3">C8+1</f>
        <v>41001</v>
      </c>
      <c r="D9" s="356"/>
      <c r="E9" s="115"/>
      <c r="F9" s="139">
        <f>IF(E9&lt;D9,(E9+1-Grundlage!$B$5-D9)*24,(E9-D9-Grundlage!$B$5)*24)</f>
        <v>-0.75</v>
      </c>
      <c r="G9" s="115"/>
      <c r="H9" s="115"/>
      <c r="I9" s="146">
        <f>IF(H9&lt;G9,(H9+1-Grundlage!$B$5-G9)*24,(H9-G9-Grundlage!$B$5)*24)</f>
        <v>-0.75</v>
      </c>
      <c r="J9" s="139" t="str">
        <f t="shared" si="2"/>
        <v/>
      </c>
      <c r="K9" s="122"/>
      <c r="L9" s="154" t="str">
        <f>IF(K9="F",Grundlage!D7,"")</f>
        <v/>
      </c>
      <c r="M9" s="157" t="str">
        <f>IF(I9&lt;0,"",Grundlage!$E$5)</f>
        <v/>
      </c>
      <c r="N9" s="156">
        <f>SUMIF(I9:I11,"&gt;0")*Grundlage!$F$5</f>
        <v>0</v>
      </c>
      <c r="O9" s="33"/>
      <c r="P9" s="2"/>
    </row>
    <row r="10" spans="1:16" ht="15.95" customHeight="1" x14ac:dyDescent="0.2">
      <c r="A10" s="133" t="str">
        <f t="shared" si="0"/>
        <v>Mo</v>
      </c>
      <c r="B10" s="133" t="str">
        <f t="shared" si="1"/>
        <v>14. KW</v>
      </c>
      <c r="C10" s="196">
        <f t="shared" si="3"/>
        <v>41002</v>
      </c>
      <c r="D10" s="333"/>
      <c r="E10" s="118"/>
      <c r="F10" s="140">
        <f>IF(E10&lt;D10,(E10+1-Grundlage!$B$5-D10)*24,(E10-D10-Grundlage!$B$5)*24)</f>
        <v>-0.75</v>
      </c>
      <c r="G10" s="118"/>
      <c r="H10" s="118"/>
      <c r="I10" s="147">
        <f>IF(H10&lt;G10,(H10+1-Grundlage!$B$5-G10)*24,(H10-G10-Grundlage!$B$5)*24)</f>
        <v>-0.75</v>
      </c>
      <c r="J10" s="140" t="str">
        <f t="shared" si="2"/>
        <v/>
      </c>
      <c r="K10" s="126"/>
      <c r="L10" s="158" t="str">
        <f>IF(K10="F",Grundlage!D8,"")</f>
        <v/>
      </c>
      <c r="M10" s="159" t="str">
        <f>IF(I10&lt;0,"",Grundlage!$E$5)</f>
        <v/>
      </c>
      <c r="N10" s="160">
        <f>SUMIF(I10:I12,"&gt;0")*Grundlage!$F$5</f>
        <v>0</v>
      </c>
      <c r="O10" s="33"/>
      <c r="P10" s="2"/>
    </row>
    <row r="11" spans="1:16" ht="15.95" customHeight="1" x14ac:dyDescent="0.2">
      <c r="A11" s="134" t="str">
        <f t="shared" si="0"/>
        <v>Di</v>
      </c>
      <c r="B11" s="134" t="str">
        <f t="shared" si="1"/>
        <v>14. KW</v>
      </c>
      <c r="C11" s="196">
        <f t="shared" si="3"/>
        <v>41003</v>
      </c>
      <c r="D11" s="354"/>
      <c r="E11" s="174"/>
      <c r="F11" s="141">
        <f>IF(E11&lt;D11,(E11+1-Grundlage!$B$5-D11)*24,(E11-D11-Grundlage!$B$5)*24)</f>
        <v>-0.75</v>
      </c>
      <c r="G11" s="174"/>
      <c r="H11" s="174"/>
      <c r="I11" s="148">
        <f>IF(H11&lt;G11,(H11+1-Grundlage!$B$5-G11)*24,(H11-G11-Grundlage!$B$5)*24)</f>
        <v>-0.75</v>
      </c>
      <c r="J11" s="141" t="str">
        <f t="shared" si="2"/>
        <v/>
      </c>
      <c r="K11" s="176"/>
      <c r="L11" s="161" t="str">
        <f>IF(K11="F",Grundlage!D9,"")</f>
        <v/>
      </c>
      <c r="M11" s="162" t="str">
        <f>IF(I11&lt;0,"",Grundlage!$E$5)</f>
        <v/>
      </c>
      <c r="N11" s="163">
        <f>SUMIF(I11:I13,"&gt;0")*Grundlage!$F$5</f>
        <v>0</v>
      </c>
      <c r="O11" s="49"/>
      <c r="P11" s="2"/>
    </row>
    <row r="12" spans="1:16" ht="15.95" customHeight="1" x14ac:dyDescent="0.2">
      <c r="A12" s="131" t="str">
        <f t="shared" si="0"/>
        <v>Mi</v>
      </c>
      <c r="B12" s="131" t="str">
        <f t="shared" si="1"/>
        <v>14. KW</v>
      </c>
      <c r="C12" s="196">
        <f t="shared" si="3"/>
        <v>41004</v>
      </c>
      <c r="D12" s="355"/>
      <c r="E12" s="111"/>
      <c r="F12" s="142">
        <f>IF(E12&lt;D12,(E12+1-Grundlage!$B$5-D12)*24,(E12-D12-Grundlage!$B$5)*24)</f>
        <v>-0.75</v>
      </c>
      <c r="G12" s="111"/>
      <c r="H12" s="111"/>
      <c r="I12" s="149">
        <f>IF(H12&lt;G12,(H12+1-Grundlage!$B$5-G12)*24,(H12-G12-Grundlage!$B$5)*24)</f>
        <v>-0.75</v>
      </c>
      <c r="J12" s="142" t="str">
        <f t="shared" si="2"/>
        <v/>
      </c>
      <c r="K12" s="123"/>
      <c r="L12" s="164" t="str">
        <f>IF(K12="F",Grundlage!D10,"")</f>
        <v/>
      </c>
      <c r="M12" s="165" t="str">
        <f>IF(I12&lt;0,"",Grundlage!$E$5)</f>
        <v/>
      </c>
      <c r="N12" s="166">
        <f>SUMIF(I12:I14,"&gt;0")*Grundlage!$F$5</f>
        <v>0</v>
      </c>
      <c r="O12" s="54"/>
      <c r="P12" s="2"/>
    </row>
    <row r="13" spans="1:16" ht="15.95" customHeight="1" x14ac:dyDescent="0.2">
      <c r="A13" s="133" t="str">
        <f t="shared" si="0"/>
        <v>Do</v>
      </c>
      <c r="B13" s="133" t="str">
        <f t="shared" si="1"/>
        <v>14. KW</v>
      </c>
      <c r="C13" s="196">
        <f t="shared" si="3"/>
        <v>41005</v>
      </c>
      <c r="D13" s="333"/>
      <c r="E13" s="118"/>
      <c r="F13" s="140">
        <f>IF(E13&lt;D13,(E13+1-Grundlage!$B$5-D13)*24,(E13-D13-Grundlage!$B$5)*24)</f>
        <v>-0.75</v>
      </c>
      <c r="G13" s="118"/>
      <c r="H13" s="118"/>
      <c r="I13" s="147">
        <f>IF(H13&lt;G13,(H13+1-Grundlage!$B$5-G13)*24,(H13-G13-Grundlage!$B$5)*24)</f>
        <v>-0.75</v>
      </c>
      <c r="J13" s="140" t="str">
        <f t="shared" si="2"/>
        <v/>
      </c>
      <c r="K13" s="126"/>
      <c r="L13" s="158" t="str">
        <f>IF(K13="F",Grundlage!D11,"")</f>
        <v/>
      </c>
      <c r="M13" s="159" t="str">
        <f>IF(I13&lt;0,"",Grundlage!$E$5)</f>
        <v/>
      </c>
      <c r="N13" s="169">
        <f>SUMIF(I13:I15,"&gt;0")*Grundlage!$F$5</f>
        <v>0</v>
      </c>
      <c r="O13" s="33"/>
      <c r="P13" s="2"/>
    </row>
    <row r="14" spans="1:16" ht="15.95" customHeight="1" x14ac:dyDescent="0.2">
      <c r="A14" s="193" t="str">
        <f t="shared" si="0"/>
        <v>Fr</v>
      </c>
      <c r="B14" s="193" t="str">
        <f t="shared" si="1"/>
        <v>14. KW</v>
      </c>
      <c r="C14" s="196">
        <f t="shared" si="3"/>
        <v>41006</v>
      </c>
      <c r="D14" s="332"/>
      <c r="E14" s="116"/>
      <c r="F14" s="200">
        <f>IF(E14&lt;D14,(E14+1-Grundlage!$B$5-D14)*24,(E14-D14-Grundlage!$B$5)*24)</f>
        <v>-0.75</v>
      </c>
      <c r="G14" s="116"/>
      <c r="H14" s="116"/>
      <c r="I14" s="204">
        <f>IF(H14&lt;G14,(H14+1-Grundlage!$B$5-G14)*24,(H14-G14-Grundlage!$B$5)*24)</f>
        <v>-0.75</v>
      </c>
      <c r="J14" s="200" t="str">
        <f t="shared" si="2"/>
        <v/>
      </c>
      <c r="K14" s="124"/>
      <c r="L14" s="215" t="str">
        <f>IF(K14="F",Grundlage!D12,"")</f>
        <v/>
      </c>
      <c r="M14" s="227" t="str">
        <f>IF(I14&lt;0,"",Grundlage!$E$5)</f>
        <v/>
      </c>
      <c r="N14" s="236">
        <f>SUMIF(I14:I16,"&gt;0")*Grundlage!$F$5</f>
        <v>0</v>
      </c>
      <c r="O14" s="33"/>
      <c r="P14" s="2"/>
    </row>
    <row r="15" spans="1:16" ht="15.95" customHeight="1" x14ac:dyDescent="0.2">
      <c r="A15" s="131" t="str">
        <f t="shared" si="0"/>
        <v>Sa</v>
      </c>
      <c r="B15" s="131" t="str">
        <f t="shared" si="1"/>
        <v>14. KW</v>
      </c>
      <c r="C15" s="196">
        <f t="shared" si="3"/>
        <v>41007</v>
      </c>
      <c r="D15" s="355"/>
      <c r="E15" s="111"/>
      <c r="F15" s="142">
        <f>IF(E15&lt;D15,(E15+1-Grundlage!$B$5-D15)*24,(E15-D15-Grundlage!$B$5)*24)</f>
        <v>-0.75</v>
      </c>
      <c r="G15" s="111"/>
      <c r="H15" s="111"/>
      <c r="I15" s="149">
        <f>IF(H15&lt;G15,(H15+1-Grundlage!$B$5-G15)*24,(H15-G15-Grundlage!$B$5)*24)</f>
        <v>-0.75</v>
      </c>
      <c r="J15" s="142" t="str">
        <f t="shared" si="2"/>
        <v/>
      </c>
      <c r="K15" s="123"/>
      <c r="L15" s="164" t="str">
        <f>IF(K15="F",Grundlage!D13,"")</f>
        <v/>
      </c>
      <c r="M15" s="170" t="str">
        <f>IF(I15&lt;0,"",Grundlage!$E$5)</f>
        <v/>
      </c>
      <c r="N15" s="166">
        <f>SUMIF(I15:I17,"&gt;0")*Grundlage!$F$5</f>
        <v>0</v>
      </c>
      <c r="O15" s="54"/>
      <c r="P15" s="2"/>
    </row>
    <row r="16" spans="1:16" ht="15.95" customHeight="1" x14ac:dyDescent="0.2">
      <c r="A16" s="131" t="str">
        <f t="shared" si="0"/>
        <v>So</v>
      </c>
      <c r="B16" s="131" t="str">
        <f t="shared" si="1"/>
        <v>14. KW</v>
      </c>
      <c r="C16" s="196">
        <f t="shared" si="3"/>
        <v>41008</v>
      </c>
      <c r="D16" s="356"/>
      <c r="E16" s="115"/>
      <c r="F16" s="139">
        <f>IF(E16&lt;D16,(E16+1-Grundlage!$B$5-D16)*24,(E16-D16-Grundlage!$B$5)*24)</f>
        <v>-0.75</v>
      </c>
      <c r="G16" s="115"/>
      <c r="H16" s="115"/>
      <c r="I16" s="146">
        <f>IF(H16&lt;G16,(H16+1-Grundlage!$B$5-G16)*24,(H16-G16-Grundlage!$B$5)*24)</f>
        <v>-0.75</v>
      </c>
      <c r="J16" s="139" t="str">
        <f t="shared" si="2"/>
        <v/>
      </c>
      <c r="K16" s="122"/>
      <c r="L16" s="154" t="str">
        <f>IF(K16="F",Grundlage!D14,"")</f>
        <v/>
      </c>
      <c r="M16" s="157" t="str">
        <f>IF(I16&lt;0,"",Grundlage!$E$5)</f>
        <v/>
      </c>
      <c r="N16" s="156">
        <f>SUMIF(I16:I18,"&gt;0")*Grundlage!$F$5</f>
        <v>0</v>
      </c>
      <c r="O16" s="33"/>
      <c r="P16" s="2"/>
    </row>
    <row r="17" spans="1:16" ht="15.95" customHeight="1" x14ac:dyDescent="0.2">
      <c r="A17" s="133" t="str">
        <f t="shared" si="0"/>
        <v>Mo</v>
      </c>
      <c r="B17" s="133" t="str">
        <f t="shared" si="1"/>
        <v>15. KW</v>
      </c>
      <c r="C17" s="196">
        <f t="shared" si="3"/>
        <v>41009</v>
      </c>
      <c r="D17" s="333"/>
      <c r="E17" s="118"/>
      <c r="F17" s="140">
        <f>IF(E17&lt;D17,(E17+1-Grundlage!$B$5-D17)*24,(E17-D17-Grundlage!$B$5)*24)</f>
        <v>-0.75</v>
      </c>
      <c r="G17" s="118"/>
      <c r="H17" s="118"/>
      <c r="I17" s="147">
        <f>IF(H17&lt;G17,(H17+1-Grundlage!$B$5-G17)*24,(H17-G17-Grundlage!$B$5)*24)</f>
        <v>-0.75</v>
      </c>
      <c r="J17" s="140" t="str">
        <f t="shared" si="2"/>
        <v/>
      </c>
      <c r="K17" s="126"/>
      <c r="L17" s="158" t="str">
        <f>IF(K17="F",Grundlage!D15,"")</f>
        <v/>
      </c>
      <c r="M17" s="159" t="str">
        <f>IF(I17&lt;0,"",Grundlage!$E$5)</f>
        <v/>
      </c>
      <c r="N17" s="169">
        <f>SUMIF(I17:I19,"&gt;0")*Grundlage!$F$5</f>
        <v>0</v>
      </c>
      <c r="O17" s="33"/>
      <c r="P17" s="2"/>
    </row>
    <row r="18" spans="1:16" ht="15.95" customHeight="1" x14ac:dyDescent="0.2">
      <c r="A18" s="134" t="str">
        <f t="shared" si="0"/>
        <v>Di</v>
      </c>
      <c r="B18" s="134" t="str">
        <f t="shared" si="1"/>
        <v>15. KW</v>
      </c>
      <c r="C18" s="196">
        <f t="shared" si="3"/>
        <v>41010</v>
      </c>
      <c r="D18" s="354"/>
      <c r="E18" s="174"/>
      <c r="F18" s="141">
        <f>IF(E18&lt;D18,(E18+1-Grundlage!$B$5-D18)*24,(E18-D18-Grundlage!$B$5)*24)</f>
        <v>-0.75</v>
      </c>
      <c r="G18" s="174"/>
      <c r="H18" s="174"/>
      <c r="I18" s="148">
        <f>IF(H18&lt;G18,(H18+1-Grundlage!$B$5-G18)*24,(H18-G18-Grundlage!$B$5)*24)</f>
        <v>-0.75</v>
      </c>
      <c r="J18" s="141" t="str">
        <f t="shared" si="2"/>
        <v/>
      </c>
      <c r="K18" s="176"/>
      <c r="L18" s="161" t="str">
        <f>IF(K18="F",Grundlage!D16,"")</f>
        <v/>
      </c>
      <c r="M18" s="162" t="str">
        <f>IF(I18&lt;0,"",Grundlage!$E$5)</f>
        <v/>
      </c>
      <c r="N18" s="163">
        <f>SUMIF(I18:I20,"&gt;0")*Grundlage!$F$5</f>
        <v>0</v>
      </c>
      <c r="O18" s="54"/>
      <c r="P18" s="2"/>
    </row>
    <row r="19" spans="1:16" ht="15.95" customHeight="1" x14ac:dyDescent="0.2">
      <c r="A19" s="131" t="str">
        <f t="shared" si="0"/>
        <v>Mi</v>
      </c>
      <c r="B19" s="131" t="str">
        <f t="shared" si="1"/>
        <v>15. KW</v>
      </c>
      <c r="C19" s="196">
        <f t="shared" si="3"/>
        <v>41011</v>
      </c>
      <c r="D19" s="355"/>
      <c r="E19" s="111"/>
      <c r="F19" s="142">
        <f>IF(E19&lt;D19,(E19+1-Grundlage!$B$5-D19)*24,(E19-D19-Grundlage!$B$5)*24)</f>
        <v>-0.75</v>
      </c>
      <c r="G19" s="111"/>
      <c r="H19" s="111"/>
      <c r="I19" s="149">
        <f>IF(H19&lt;G19,(H19+1-Grundlage!$B$5-G19)*24,(H19-G19-Grundlage!$B$5)*24)</f>
        <v>-0.75</v>
      </c>
      <c r="J19" s="142" t="str">
        <f t="shared" si="2"/>
        <v/>
      </c>
      <c r="K19" s="123"/>
      <c r="L19" s="164" t="str">
        <f>IF(K19="F",Grundlage!D17,"")</f>
        <v/>
      </c>
      <c r="M19" s="165" t="str">
        <f>IF(I19&lt;0,"",Grundlage!$E$5)</f>
        <v/>
      </c>
      <c r="N19" s="166">
        <f>SUMIF(I19:I21,"&gt;0")*Grundlage!$F$5</f>
        <v>0</v>
      </c>
      <c r="O19" s="54"/>
      <c r="P19" s="2"/>
    </row>
    <row r="20" spans="1:16" ht="15.95" customHeight="1" x14ac:dyDescent="0.2">
      <c r="A20" s="133" t="str">
        <f t="shared" si="0"/>
        <v>Do</v>
      </c>
      <c r="B20" s="133" t="str">
        <f t="shared" si="1"/>
        <v>15. KW</v>
      </c>
      <c r="C20" s="196">
        <f t="shared" si="3"/>
        <v>41012</v>
      </c>
      <c r="D20" s="333"/>
      <c r="E20" s="118"/>
      <c r="F20" s="140">
        <f>IF(E20&lt;D20,(E20+1-Grundlage!$B$5-D20)*24,(E20-D20-Grundlage!$B$5)*24)</f>
        <v>-0.75</v>
      </c>
      <c r="G20" s="118"/>
      <c r="H20" s="118"/>
      <c r="I20" s="147">
        <f>IF(H20&lt;G20,(H20+1-Grundlage!$B$5-G20)*24,(H20-G20-Grundlage!$B$5)*24)</f>
        <v>-0.75</v>
      </c>
      <c r="J20" s="140" t="str">
        <f t="shared" si="2"/>
        <v/>
      </c>
      <c r="K20" s="126"/>
      <c r="L20" s="158" t="str">
        <f>IF(K20="F",Grundlage!D18,"")</f>
        <v/>
      </c>
      <c r="M20" s="159" t="str">
        <f>IF(I20&lt;0,"",Grundlage!$E$5)</f>
        <v/>
      </c>
      <c r="N20" s="169">
        <f>SUMIF(I20:I22,"&gt;0")*Grundlage!$F$5</f>
        <v>0</v>
      </c>
      <c r="O20" s="33"/>
      <c r="P20" s="2"/>
    </row>
    <row r="21" spans="1:16" ht="15.95" customHeight="1" x14ac:dyDescent="0.2">
      <c r="A21" s="318" t="str">
        <f t="shared" si="0"/>
        <v>Fr</v>
      </c>
      <c r="B21" s="318" t="str">
        <f t="shared" si="1"/>
        <v>15. KW</v>
      </c>
      <c r="C21" s="196">
        <f t="shared" si="3"/>
        <v>41013</v>
      </c>
      <c r="D21" s="328"/>
      <c r="E21" s="242"/>
      <c r="F21" s="321">
        <f>IF(E21&lt;D21,(E21+1-Grundlage!$B$5-D21)*24,(E21-D21-Grundlage!$B$5)*24)</f>
        <v>-0.75</v>
      </c>
      <c r="G21" s="242"/>
      <c r="H21" s="242"/>
      <c r="I21" s="322">
        <f>IF(H21&lt;G21,(H21+1-Grundlage!$B$5-G21)*24,(H21-G21-Grundlage!$B$5)*24)</f>
        <v>-0.75</v>
      </c>
      <c r="J21" s="321" t="str">
        <f t="shared" si="2"/>
        <v/>
      </c>
      <c r="K21" s="323"/>
      <c r="L21" s="324" t="str">
        <f>IF(K21="F",Grundlage!D19,"")</f>
        <v/>
      </c>
      <c r="M21" s="325" t="str">
        <f>IF(I21&lt;0,"",Grundlage!$E$5)</f>
        <v/>
      </c>
      <c r="N21" s="326">
        <f>SUMIF(I21:I23,"&gt;0")*Grundlage!$F$5</f>
        <v>0</v>
      </c>
      <c r="O21" s="33"/>
      <c r="P21" s="2"/>
    </row>
    <row r="22" spans="1:16" ht="15.95" customHeight="1" x14ac:dyDescent="0.2">
      <c r="A22" s="193" t="str">
        <f t="shared" si="0"/>
        <v>Sa</v>
      </c>
      <c r="B22" s="193" t="str">
        <f t="shared" si="1"/>
        <v>15. KW</v>
      </c>
      <c r="C22" s="196">
        <f t="shared" si="3"/>
        <v>41014</v>
      </c>
      <c r="D22" s="332"/>
      <c r="E22" s="116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36">
        <f>SUMIF(I22:I24,"&gt;0")*Grundlage!$F$5</f>
        <v>0</v>
      </c>
      <c r="O22" s="54"/>
      <c r="P22" s="2"/>
    </row>
    <row r="23" spans="1:16" ht="15.95" customHeight="1" x14ac:dyDescent="0.2">
      <c r="A23" s="273" t="str">
        <f t="shared" si="0"/>
        <v>So</v>
      </c>
      <c r="B23" s="273" t="str">
        <f t="shared" si="1"/>
        <v>15. KW</v>
      </c>
      <c r="C23" s="196">
        <f t="shared" si="3"/>
        <v>41015</v>
      </c>
      <c r="D23" s="334"/>
      <c r="E23" s="239"/>
      <c r="F23" s="279">
        <f>IF(E23&lt;D23,(E23+1-Grundlage!$B$5-D23)*24,(E23-D23-Grundlage!$B$5)*24)</f>
        <v>-0.75</v>
      </c>
      <c r="G23" s="239"/>
      <c r="H23" s="239"/>
      <c r="I23" s="275">
        <f>IF(H23&lt;G23,(H23+1-Grundlage!$B$5-G23)*24,(H23-G23-Grundlage!$B$5)*24)</f>
        <v>-0.75</v>
      </c>
      <c r="J23" s="279" t="str">
        <f t="shared" si="2"/>
        <v/>
      </c>
      <c r="K23" s="289"/>
      <c r="L23" s="280" t="str">
        <f>IF(K23="F",Grundlage!D21,"")</f>
        <v/>
      </c>
      <c r="M23" s="281" t="str">
        <f>IF(I23&lt;0,"",Grundlage!$E$5)</f>
        <v/>
      </c>
      <c r="N23" s="282">
        <f>SUMIF(I23:I25,"&gt;0")*Grundlage!$F$5</f>
        <v>0</v>
      </c>
      <c r="O23" s="33"/>
      <c r="P23" s="2"/>
    </row>
    <row r="24" spans="1:16" ht="15.95" customHeight="1" x14ac:dyDescent="0.2">
      <c r="A24" s="133" t="str">
        <f t="shared" si="0"/>
        <v>Mo</v>
      </c>
      <c r="B24" s="133" t="str">
        <f t="shared" si="1"/>
        <v>16. KW</v>
      </c>
      <c r="C24" s="196">
        <f t="shared" si="3"/>
        <v>41016</v>
      </c>
      <c r="D24" s="333"/>
      <c r="E24" s="118"/>
      <c r="F24" s="140">
        <f>IF(E24&lt;D24,(E24+1-Grundlage!$B$5-D24)*24,(E24-D24-Grundlage!$B$5)*24)</f>
        <v>-0.75</v>
      </c>
      <c r="G24" s="118"/>
      <c r="H24" s="118"/>
      <c r="I24" s="147">
        <f>IF(H24&lt;G24,(H24+1-Grundlage!$B$5-G24)*24,(H24-G24-Grundlage!$B$5)*24)</f>
        <v>-0.75</v>
      </c>
      <c r="J24" s="140" t="str">
        <f t="shared" si="2"/>
        <v/>
      </c>
      <c r="K24" s="126"/>
      <c r="L24" s="158" t="str">
        <f>IF(K24="F",Grundlage!D22,"")</f>
        <v/>
      </c>
      <c r="M24" s="159" t="str">
        <f>IF(I24&lt;0,"",Grundlage!$E$5)</f>
        <v/>
      </c>
      <c r="N24" s="169">
        <f>SUMIF(I24:I26,"&gt;0")*Grundlage!$F$5</f>
        <v>0</v>
      </c>
      <c r="O24" s="33"/>
      <c r="P24" s="2"/>
    </row>
    <row r="25" spans="1:16" ht="15.95" customHeight="1" x14ac:dyDescent="0.2">
      <c r="A25" s="134" t="str">
        <f t="shared" si="0"/>
        <v>Di</v>
      </c>
      <c r="B25" s="134" t="str">
        <f t="shared" si="1"/>
        <v>16. KW</v>
      </c>
      <c r="C25" s="196">
        <f t="shared" si="3"/>
        <v>41017</v>
      </c>
      <c r="D25" s="354"/>
      <c r="E25" s="174"/>
      <c r="F25" s="141">
        <f>IF(E25&lt;D25,(E25+1-Grundlage!$B$5-D25)*24,(E25-D25-Grundlage!$B$5)*24)</f>
        <v>-0.75</v>
      </c>
      <c r="G25" s="174"/>
      <c r="H25" s="174"/>
      <c r="I25" s="148">
        <f>IF(H25&lt;G25,(H25+1-Grundlage!$B$5-G25)*24,(H25-G25-Grundlage!$B$5)*24)</f>
        <v>-0.75</v>
      </c>
      <c r="J25" s="141" t="str">
        <f t="shared" si="2"/>
        <v/>
      </c>
      <c r="K25" s="176"/>
      <c r="L25" s="161" t="str">
        <f>IF(K25="F",Grundlage!D23,"")</f>
        <v/>
      </c>
      <c r="M25" s="162" t="str">
        <f>IF(I25&lt;0,"",Grundlage!$E$5)</f>
        <v/>
      </c>
      <c r="N25" s="163">
        <f>SUMIF(I25:I27,"&gt;0")*Grundlage!$F$5</f>
        <v>0</v>
      </c>
      <c r="O25" s="54"/>
      <c r="P25" s="2"/>
    </row>
    <row r="26" spans="1:16" ht="15.95" customHeight="1" x14ac:dyDescent="0.2">
      <c r="A26" s="133" t="str">
        <f t="shared" si="0"/>
        <v>Mi</v>
      </c>
      <c r="B26" s="133" t="str">
        <f t="shared" si="1"/>
        <v>16. KW</v>
      </c>
      <c r="C26" s="196">
        <f t="shared" si="3"/>
        <v>41018</v>
      </c>
      <c r="D26" s="333"/>
      <c r="E26" s="118"/>
      <c r="F26" s="140">
        <f>IF(E26&lt;D26,(E26+1-Grundlage!$B$5-D26)*24,(E26-D26-Grundlage!$B$5)*24)</f>
        <v>-0.75</v>
      </c>
      <c r="G26" s="118"/>
      <c r="H26" s="118"/>
      <c r="I26" s="147">
        <f>IF(H26&lt;G26,(H26+1-Grundlage!$B$5-G26)*24,(H26-G26-Grundlage!$B$5)*24)</f>
        <v>-0.75</v>
      </c>
      <c r="J26" s="140" t="str">
        <f t="shared" si="2"/>
        <v/>
      </c>
      <c r="K26" s="126"/>
      <c r="L26" s="158" t="str">
        <f>IF(K26="F",Grundlage!D24,"")</f>
        <v/>
      </c>
      <c r="M26" s="278" t="str">
        <f>IF(I26&lt;0,"",Grundlage!$E$5)</f>
        <v/>
      </c>
      <c r="N26" s="169">
        <f>SUMIF(I26:I28,"&gt;0")*Grundlage!$F$5</f>
        <v>0</v>
      </c>
      <c r="O26" s="54"/>
      <c r="P26" s="2"/>
    </row>
    <row r="27" spans="1:16" ht="15.95" customHeight="1" x14ac:dyDescent="0.2">
      <c r="A27" s="193" t="str">
        <f t="shared" si="0"/>
        <v>Do</v>
      </c>
      <c r="B27" s="193" t="str">
        <f t="shared" si="1"/>
        <v>16. KW</v>
      </c>
      <c r="C27" s="196">
        <f t="shared" si="3"/>
        <v>41019</v>
      </c>
      <c r="D27" s="332"/>
      <c r="E27" s="116"/>
      <c r="F27" s="200">
        <f>IF(E27&lt;D27,(E27+1-Grundlage!$B$5-D27)*24,(E27-D27-Grundlage!$B$5)*24)</f>
        <v>-0.75</v>
      </c>
      <c r="G27" s="116"/>
      <c r="H27" s="116"/>
      <c r="I27" s="204">
        <f>IF(H27&lt;G27,(H27+1-Grundlage!$B$5-G27)*24,(H27-G27-Grundlage!$B$5)*24)</f>
        <v>-0.75</v>
      </c>
      <c r="J27" s="200" t="str">
        <f t="shared" si="2"/>
        <v/>
      </c>
      <c r="K27" s="124"/>
      <c r="L27" s="215" t="str">
        <f>IF(K27="F",Grundlage!D25,"")</f>
        <v/>
      </c>
      <c r="M27" s="227" t="str">
        <f>IF(I27&lt;0,"",Grundlage!$E$5)</f>
        <v/>
      </c>
      <c r="N27" s="236">
        <f>SUMIF(I27:I29,"&gt;0")*Grundlage!$F$5</f>
        <v>0</v>
      </c>
      <c r="O27" s="33"/>
      <c r="P27" s="2"/>
    </row>
    <row r="28" spans="1:16" ht="15.95" customHeight="1" x14ac:dyDescent="0.2">
      <c r="A28" s="131" t="str">
        <f t="shared" si="0"/>
        <v>Fr</v>
      </c>
      <c r="B28" s="131" t="str">
        <f t="shared" si="1"/>
        <v>16. KW</v>
      </c>
      <c r="C28" s="196">
        <f t="shared" si="3"/>
        <v>41020</v>
      </c>
      <c r="D28" s="355"/>
      <c r="E28" s="111"/>
      <c r="F28" s="142">
        <f>IF(E28&lt;D28,(E28+1-Grundlage!$B$5-D28)*24,(E28-D28-Grundlage!$B$5)*24)</f>
        <v>-0.75</v>
      </c>
      <c r="G28" s="111"/>
      <c r="H28" s="111"/>
      <c r="I28" s="149">
        <f>IF(H28&lt;G28,(H28+1-Grundlage!$B$5-G28)*24,(H28-G28-Grundlage!$B$5)*24)</f>
        <v>-0.75</v>
      </c>
      <c r="J28" s="142" t="str">
        <f t="shared" si="2"/>
        <v/>
      </c>
      <c r="K28" s="123"/>
      <c r="L28" s="164" t="str">
        <f>IF(K28="F",Grundlage!D26,"")</f>
        <v/>
      </c>
      <c r="M28" s="170" t="str">
        <f>IF(I28&lt;0,"",Grundlage!$E$5)</f>
        <v/>
      </c>
      <c r="N28" s="166">
        <f>SUMIF(I28:I30,"&gt;0")*Grundlage!$F$5</f>
        <v>0</v>
      </c>
      <c r="O28" s="33"/>
      <c r="P28" s="2"/>
    </row>
    <row r="29" spans="1:16" ht="15.95" customHeight="1" x14ac:dyDescent="0.2">
      <c r="A29" s="131" t="str">
        <f t="shared" si="0"/>
        <v>Sa</v>
      </c>
      <c r="B29" s="131" t="str">
        <f t="shared" si="1"/>
        <v>16. KW</v>
      </c>
      <c r="C29" s="196">
        <f t="shared" si="3"/>
        <v>41021</v>
      </c>
      <c r="D29" s="356"/>
      <c r="E29" s="115"/>
      <c r="F29" s="139">
        <f>IF(E29&lt;D29,(E29+1-Grundlage!$B$5-D29)*24,(E29-D29-Grundlage!$B$5)*24)</f>
        <v>-0.75</v>
      </c>
      <c r="G29" s="115"/>
      <c r="H29" s="115"/>
      <c r="I29" s="146">
        <f>IF(H29&lt;G29,(H29+1-Grundlage!$B$5-G29)*24,(H29-G29-Grundlage!$B$5)*24)</f>
        <v>-0.75</v>
      </c>
      <c r="J29" s="139" t="str">
        <f t="shared" si="2"/>
        <v/>
      </c>
      <c r="K29" s="122"/>
      <c r="L29" s="154" t="str">
        <f>IF(K29="F",Grundlage!D27,"")</f>
        <v/>
      </c>
      <c r="M29" s="155" t="str">
        <f>IF(I29&lt;0,"",Grundlage!$E$5)</f>
        <v/>
      </c>
      <c r="N29" s="156">
        <f>SUMIF(I29:I31,"&gt;0")*Grundlage!$F$5</f>
        <v>0</v>
      </c>
      <c r="O29" s="54"/>
      <c r="P29" s="2"/>
    </row>
    <row r="30" spans="1:16" ht="15.95" customHeight="1" x14ac:dyDescent="0.2">
      <c r="A30" s="134" t="str">
        <f t="shared" si="0"/>
        <v>So</v>
      </c>
      <c r="B30" s="134" t="str">
        <f t="shared" si="1"/>
        <v>16. KW</v>
      </c>
      <c r="C30" s="196">
        <f t="shared" si="3"/>
        <v>41022</v>
      </c>
      <c r="D30" s="354"/>
      <c r="E30" s="174"/>
      <c r="F30" s="141">
        <f>IF(E30&lt;D30,(E30+1-Grundlage!$B$5-D30)*24,(E30-D30-Grundlage!$B$5)*24)</f>
        <v>-0.75</v>
      </c>
      <c r="G30" s="174"/>
      <c r="H30" s="174"/>
      <c r="I30" s="148">
        <f>IF(H30&lt;G30,(H30+1-Grundlage!$B$5-G30)*24,(H30-G30-Grundlage!$B$5)*24)</f>
        <v>-0.75</v>
      </c>
      <c r="J30" s="141" t="str">
        <f t="shared" si="2"/>
        <v/>
      </c>
      <c r="K30" s="176"/>
      <c r="L30" s="161" t="str">
        <f>IF(K30="F",Grundlage!D28,"")</f>
        <v/>
      </c>
      <c r="M30" s="283" t="str">
        <f>IF(I30&lt;0,"",Grundlage!$E$5)</f>
        <v/>
      </c>
      <c r="N30" s="163">
        <f>SUMIF(I30:I32,"&gt;0")*Grundlage!$F$5</f>
        <v>0</v>
      </c>
      <c r="O30" s="33"/>
      <c r="P30" s="2"/>
    </row>
    <row r="31" spans="1:16" ht="15.95" customHeight="1" x14ac:dyDescent="0.2">
      <c r="A31" s="133" t="str">
        <f t="shared" si="0"/>
        <v>Mo</v>
      </c>
      <c r="B31" s="133" t="str">
        <f t="shared" si="1"/>
        <v>17. KW</v>
      </c>
      <c r="C31" s="196">
        <f t="shared" si="3"/>
        <v>41023</v>
      </c>
      <c r="D31" s="333"/>
      <c r="E31" s="118"/>
      <c r="F31" s="140">
        <f>IF(E31&lt;D31,(E31+1-Grundlage!$B$5-D31)*24,(E31-D31-Grundlage!$B$5)*24)</f>
        <v>-0.75</v>
      </c>
      <c r="G31" s="118"/>
      <c r="H31" s="118"/>
      <c r="I31" s="147">
        <f>IF(H31&lt;G31,(H31+1-Grundlage!$B$5-G31)*24,(H31-G31-Grundlage!$B$5)*24)</f>
        <v>-0.75</v>
      </c>
      <c r="J31" s="140" t="str">
        <f t="shared" si="2"/>
        <v/>
      </c>
      <c r="K31" s="126"/>
      <c r="L31" s="158" t="str">
        <f>IF(K31="F",Grundlage!D29,"")</f>
        <v/>
      </c>
      <c r="M31" s="159" t="str">
        <f>IF(I31&lt;0,"",Grundlage!$E$5)</f>
        <v/>
      </c>
      <c r="N31" s="169">
        <f>SUMIF(I31:I33,"&gt;0")*Grundlage!$F$5</f>
        <v>0</v>
      </c>
      <c r="O31" s="33"/>
      <c r="P31" s="2"/>
    </row>
    <row r="32" spans="1:16" ht="15.95" customHeight="1" x14ac:dyDescent="0.2">
      <c r="A32" s="134" t="str">
        <f t="shared" si="0"/>
        <v>Di</v>
      </c>
      <c r="B32" s="134" t="str">
        <f t="shared" si="1"/>
        <v>17. KW</v>
      </c>
      <c r="C32" s="196">
        <f t="shared" si="3"/>
        <v>41024</v>
      </c>
      <c r="D32" s="354"/>
      <c r="E32" s="174"/>
      <c r="F32" s="141">
        <f>IF(E32&lt;D32,(E32+1-Grundlage!$B$5-D32)*24,(E32-D32-Grundlage!$B$5)*24)</f>
        <v>-0.75</v>
      </c>
      <c r="G32" s="174"/>
      <c r="H32" s="174"/>
      <c r="I32" s="148">
        <f>IF(H32&lt;G32,(H32+1-Grundlage!$B$5-G32)*24,(H32-G32-Grundlage!$B$5)*24)</f>
        <v>-0.75</v>
      </c>
      <c r="J32" s="141" t="str">
        <f t="shared" si="2"/>
        <v/>
      </c>
      <c r="K32" s="176"/>
      <c r="L32" s="161" t="str">
        <f>IF(K32="F",Grundlage!D30,"")</f>
        <v/>
      </c>
      <c r="M32" s="162" t="str">
        <f>IF(I32&lt;0,"",Grundlage!$E$5)</f>
        <v/>
      </c>
      <c r="N32" s="163">
        <f>SUMIF(I32:I34,"&gt;0")*Grundlage!$F$5</f>
        <v>0</v>
      </c>
      <c r="O32" s="54"/>
      <c r="P32" s="2"/>
    </row>
    <row r="33" spans="1:16" ht="15.95" customHeight="1" x14ac:dyDescent="0.2">
      <c r="A33" s="131" t="str">
        <f t="shared" si="0"/>
        <v>Mi</v>
      </c>
      <c r="B33" s="131" t="str">
        <f t="shared" si="1"/>
        <v>17. KW</v>
      </c>
      <c r="C33" s="196">
        <f t="shared" si="3"/>
        <v>41025</v>
      </c>
      <c r="D33" s="355"/>
      <c r="E33" s="111"/>
      <c r="F33" s="142">
        <f>IF(E33&lt;D33,(E33+1-Grundlage!$B$5-D33)*24,(E33-D33-Grundlage!$B$5)*24)</f>
        <v>-0.75</v>
      </c>
      <c r="G33" s="111"/>
      <c r="H33" s="111"/>
      <c r="I33" s="149">
        <f>IF(H33&lt;G33,(H33+1-Grundlage!$B$5-G33)*24,(H33-G33-Grundlage!$B$5)*24)</f>
        <v>-0.75</v>
      </c>
      <c r="J33" s="142" t="str">
        <f t="shared" si="2"/>
        <v/>
      </c>
      <c r="K33" s="123"/>
      <c r="L33" s="164" t="str">
        <f>IF(K33="F",Grundlage!D31,"")</f>
        <v/>
      </c>
      <c r="M33" s="165" t="str">
        <f>IF(I33&lt;0,"",Grundlage!$E$5)</f>
        <v/>
      </c>
      <c r="N33" s="166">
        <f>SUMIF(I33:I35,"&gt;0")*Grundlage!$F$5</f>
        <v>0</v>
      </c>
      <c r="O33" s="54"/>
      <c r="P33" s="2"/>
    </row>
    <row r="34" spans="1:16" ht="15.95" customHeight="1" x14ac:dyDescent="0.2">
      <c r="A34" s="133" t="str">
        <f t="shared" si="0"/>
        <v>Do</v>
      </c>
      <c r="B34" s="133" t="str">
        <f t="shared" si="1"/>
        <v>17. KW</v>
      </c>
      <c r="C34" s="196">
        <f t="shared" si="3"/>
        <v>41026</v>
      </c>
      <c r="D34" s="333"/>
      <c r="E34" s="118"/>
      <c r="F34" s="140">
        <f>IF(E34&lt;D34,(E34+1-Grundlage!$B$5-D34)*24,(E34-D34-Grundlage!$B$5)*24)</f>
        <v>-0.75</v>
      </c>
      <c r="G34" s="118"/>
      <c r="H34" s="118"/>
      <c r="I34" s="147">
        <f>IF(H34&lt;G34,(H34+1-Grundlage!$B$5-G34)*24,(H34-G34-Grundlage!$B$5)*24)</f>
        <v>-0.75</v>
      </c>
      <c r="J34" s="140" t="str">
        <f t="shared" si="2"/>
        <v/>
      </c>
      <c r="K34" s="126"/>
      <c r="L34" s="158" t="str">
        <f>IF(K34="F",Grundlage!D32,"")</f>
        <v/>
      </c>
      <c r="M34" s="278" t="str">
        <f>IF(I34&lt;0,"",Grundlage!$E$5)</f>
        <v/>
      </c>
      <c r="N34" s="169">
        <f>SUMIF(I34:I36,"&gt;0")*Grundlage!$F$5</f>
        <v>0</v>
      </c>
      <c r="O34" s="33"/>
      <c r="P34" s="2"/>
    </row>
    <row r="35" spans="1:16" ht="15.95" customHeight="1" x14ac:dyDescent="0.2">
      <c r="A35" s="264" t="str">
        <f>TEXT(C35,"TTT")</f>
        <v>Fr</v>
      </c>
      <c r="B35" s="264" t="str">
        <f>TRUNC((C35-WEEKDAY(C35,2)-DATE(YEAR(C35+4-WEEKDAY(C35,2)),1,-10))/7)&amp;". KW"</f>
        <v>17. KW</v>
      </c>
      <c r="C35" s="196">
        <f t="shared" si="3"/>
        <v>41027</v>
      </c>
      <c r="D35" s="359"/>
      <c r="E35" s="243"/>
      <c r="F35" s="244">
        <f>IF(E35&lt;D35,(E35+1-Grundlage!$B$5-D35)*24,(E35-D35-Grundlage!$B$5)*24)</f>
        <v>-0.75</v>
      </c>
      <c r="G35" s="243"/>
      <c r="H35" s="243"/>
      <c r="I35" s="349">
        <f>IF(H35&lt;G35,(H35+1-Grundlage!$B$5-G35)*24,(H35-G35-Grundlage!$B$5)*24)</f>
        <v>-0.75</v>
      </c>
      <c r="J35" s="244" t="str">
        <f>IF(G35="","",I35-F35)</f>
        <v/>
      </c>
      <c r="K35" s="350"/>
      <c r="L35" s="351" t="str">
        <f>IF(K35="F",Grundlage!D33,"")</f>
        <v/>
      </c>
      <c r="M35" s="358" t="str">
        <f>IF(I35&lt;0,"",Grundlage!$E$5)</f>
        <v/>
      </c>
      <c r="N35" s="353">
        <f>SUMIF(I35:I36,"&gt;0")*Grundlage!$F$5</f>
        <v>0</v>
      </c>
      <c r="O35" s="54"/>
      <c r="P35" s="2"/>
    </row>
    <row r="36" spans="1:16" ht="15" thickBot="1" x14ac:dyDescent="0.25">
      <c r="A36" s="194" t="str">
        <f>TEXT(C36,"TTT")</f>
        <v>Sa</v>
      </c>
      <c r="B36" s="194" t="str">
        <f>TRUNC((C36-WEEKDAY(C36,2)-DATE(YEAR(C36+4-WEEKDAY(C36,2)),1,-10))/7)&amp;". KW"</f>
        <v>17. KW</v>
      </c>
      <c r="C36" s="196">
        <f t="shared" si="3"/>
        <v>41028</v>
      </c>
      <c r="D36" s="360"/>
      <c r="E36" s="117"/>
      <c r="F36" s="198">
        <f>IF(E36&lt;D36,(E36+1-Grundlage!$B$5-D36)*24,(E36-D36-Grundlage!$B$5)*24)</f>
        <v>-0.75</v>
      </c>
      <c r="G36" s="117"/>
      <c r="H36" s="117"/>
      <c r="I36" s="202">
        <f>IF(H36&lt;G36,(H36+1-Grundlage!$B$5-G36)*24,(H36-G36-Grundlage!$B$5)*24)</f>
        <v>-0.75</v>
      </c>
      <c r="J36" s="198" t="str">
        <f>IF(G36="","",I36-F36)</f>
        <v/>
      </c>
      <c r="K36" s="125"/>
      <c r="L36" s="213" t="str">
        <f>IF(K36="F",Grundlage!D34,"")</f>
        <v/>
      </c>
      <c r="M36" s="172" t="str">
        <f>IF(I36&lt;0,"",Grundlage!$E$5)</f>
        <v/>
      </c>
      <c r="N36" s="173">
        <f>SUMIF(I36:I37,"&gt;0")*Grundlage!$F$5</f>
        <v>0</v>
      </c>
      <c r="O36" s="32"/>
      <c r="P36" s="2"/>
    </row>
    <row r="37" spans="1:16" x14ac:dyDescent="0.2">
      <c r="A37" s="15"/>
      <c r="B37" s="15"/>
      <c r="C37" s="15"/>
      <c r="D37" s="14"/>
      <c r="N37" s="2"/>
      <c r="O37" s="32"/>
      <c r="P37" s="2"/>
    </row>
    <row r="38" spans="1:16" ht="19.5" customHeight="1" x14ac:dyDescent="0.2">
      <c r="A38" s="15"/>
      <c r="B38" s="15"/>
      <c r="C38" s="15"/>
      <c r="D38" s="14"/>
      <c r="N38" s="2"/>
      <c r="O38" s="32"/>
      <c r="P38" s="2"/>
    </row>
    <row r="39" spans="1:16" ht="15.75" x14ac:dyDescent="0.2">
      <c r="A39" s="15"/>
      <c r="B39" s="15"/>
      <c r="C39" s="15"/>
      <c r="D39" s="14"/>
      <c r="E39" s="14" t="s">
        <v>11</v>
      </c>
      <c r="F39" s="25">
        <f>COUNT(J7:J36)</f>
        <v>0</v>
      </c>
      <c r="H39" s="12"/>
      <c r="I39" s="12"/>
      <c r="J39" s="12"/>
      <c r="K39" s="11"/>
      <c r="L39" s="12"/>
      <c r="M39" s="2"/>
      <c r="N39" s="2"/>
      <c r="O39" s="32"/>
      <c r="P39" s="2"/>
    </row>
    <row r="40" spans="1:16" x14ac:dyDescent="0.2">
      <c r="A40" s="15"/>
      <c r="B40" s="15"/>
      <c r="C40" s="15"/>
      <c r="D40" s="14"/>
      <c r="E40" s="14"/>
      <c r="F40" s="21"/>
      <c r="H40" s="12"/>
      <c r="I40" s="16" t="s">
        <v>15</v>
      </c>
      <c r="J40" s="36" t="s">
        <v>30</v>
      </c>
      <c r="K40" s="16" t="s">
        <v>12</v>
      </c>
      <c r="L40" s="16" t="s">
        <v>13</v>
      </c>
      <c r="M40" s="16" t="s">
        <v>22</v>
      </c>
      <c r="N40" s="2"/>
      <c r="O40" s="32"/>
      <c r="P40" s="2"/>
    </row>
    <row r="41" spans="1:16" ht="17.25" customHeight="1" x14ac:dyDescent="0.25">
      <c r="A41" s="15"/>
      <c r="B41" s="15"/>
      <c r="C41" s="15"/>
      <c r="E41" s="91" t="s">
        <v>14</v>
      </c>
      <c r="F41" s="65" t="str">
        <f>IF(I41=0,"",I41*Grundlage!$F$5)</f>
        <v/>
      </c>
      <c r="H41" s="16"/>
      <c r="I41" s="27">
        <f>SUMIF(I7:I36,"&gt;0")</f>
        <v>0</v>
      </c>
      <c r="J41" s="28">
        <f>SUMIF(J7:J36,"&gt;0")</f>
        <v>0</v>
      </c>
      <c r="K41" s="28">
        <f>'März 2016'!I44</f>
        <v>0</v>
      </c>
      <c r="L41" s="29">
        <f>SUMIF(L7:L36,"&gt;0")</f>
        <v>0</v>
      </c>
      <c r="M41" s="30">
        <f>SUM(M7:M36)</f>
        <v>0</v>
      </c>
      <c r="N41" s="2"/>
      <c r="O41" s="32"/>
      <c r="P41" s="2"/>
    </row>
    <row r="42" spans="1:16" ht="15.75" customHeight="1" x14ac:dyDescent="0.25">
      <c r="A42" s="15"/>
      <c r="B42" s="15"/>
      <c r="C42" s="15"/>
      <c r="D42" s="16"/>
      <c r="E42" s="15"/>
      <c r="F42" s="15"/>
      <c r="H42" s="26"/>
      <c r="N42" s="2"/>
      <c r="O42" s="32"/>
      <c r="P42" s="2"/>
    </row>
    <row r="43" spans="1:16" ht="18" customHeight="1" x14ac:dyDescent="0.25">
      <c r="A43" s="15"/>
      <c r="B43" s="15"/>
      <c r="C43" s="15"/>
      <c r="D43" s="14"/>
      <c r="E43" s="83" t="s">
        <v>31</v>
      </c>
      <c r="F43" s="35">
        <f>I41*Grundlage!$H$5</f>
        <v>0</v>
      </c>
      <c r="H43" s="12"/>
      <c r="I43" s="92" t="s">
        <v>35</v>
      </c>
      <c r="J43" s="2"/>
      <c r="K43" s="21" t="s">
        <v>36</v>
      </c>
      <c r="L43" s="21" t="s">
        <v>10</v>
      </c>
      <c r="M43" s="2"/>
      <c r="N43" s="2"/>
      <c r="O43" s="32"/>
      <c r="P43" s="2"/>
    </row>
    <row r="44" spans="1:16" ht="18" x14ac:dyDescent="0.25">
      <c r="A44" s="2"/>
      <c r="B44" s="2"/>
      <c r="C44" s="2"/>
      <c r="D44" s="15"/>
      <c r="E44" s="42"/>
      <c r="F44" s="70"/>
      <c r="H44" s="12"/>
      <c r="I44" s="96">
        <f>SUM(J41+K41)</f>
        <v>0</v>
      </c>
      <c r="J44" s="2"/>
      <c r="K44" s="97">
        <f>COUNTIF(K7:K36,"K")</f>
        <v>0</v>
      </c>
      <c r="L44" s="97">
        <f>COUNTIF(K7:K36,"U")</f>
        <v>0</v>
      </c>
      <c r="M44" s="2"/>
      <c r="N44" s="2"/>
      <c r="O44" s="32"/>
      <c r="P44" s="2"/>
    </row>
    <row r="45" spans="1:16" ht="18" customHeight="1" x14ac:dyDescent="0.25">
      <c r="A45" s="2"/>
      <c r="B45" s="2"/>
      <c r="C45" s="2"/>
      <c r="D45" s="15"/>
      <c r="E45" s="83" t="s">
        <v>33</v>
      </c>
      <c r="F45" s="35">
        <f>(COUNTIF(K7:K36,"F"))*Grundlage!$A$5</f>
        <v>0</v>
      </c>
      <c r="H45" s="86"/>
      <c r="I45" s="87"/>
      <c r="J45" s="88"/>
      <c r="K45" s="7"/>
      <c r="L45" s="2"/>
      <c r="M45" s="2"/>
      <c r="N45" s="2"/>
      <c r="O45" s="32"/>
      <c r="P45" s="2"/>
    </row>
    <row r="46" spans="1:16" ht="15" x14ac:dyDescent="0.2">
      <c r="A46" s="2"/>
      <c r="B46" s="2"/>
      <c r="C46" s="2"/>
      <c r="D46" s="15"/>
      <c r="E46" s="42"/>
      <c r="F46" s="70"/>
      <c r="H46" s="89"/>
      <c r="I46" s="89"/>
      <c r="J46" s="89"/>
      <c r="K46" s="2"/>
      <c r="L46" s="2"/>
      <c r="M46" s="2"/>
      <c r="N46" s="2"/>
    </row>
    <row r="47" spans="1:16" ht="15.75" x14ac:dyDescent="0.25">
      <c r="A47" s="2"/>
      <c r="B47" s="2"/>
      <c r="C47" s="2"/>
      <c r="D47" s="15"/>
      <c r="E47" s="83" t="s">
        <v>33</v>
      </c>
      <c r="F47" s="35">
        <f>(COUNTIF(L7:L36,"F"))*Grundlage!$A$5</f>
        <v>0</v>
      </c>
      <c r="H47" s="2"/>
      <c r="I47" s="2"/>
      <c r="J47" s="2"/>
      <c r="K47" s="2"/>
      <c r="L47" s="2"/>
      <c r="M47" s="2"/>
      <c r="N47" s="2"/>
    </row>
    <row r="48" spans="1:16" ht="15" x14ac:dyDescent="0.2">
      <c r="E48" s="41"/>
      <c r="F48" s="74"/>
      <c r="G48" s="74"/>
      <c r="H48" s="74"/>
    </row>
    <row r="49" spans="5:8" ht="15" x14ac:dyDescent="0.2">
      <c r="E49" s="42"/>
      <c r="F49" s="75"/>
      <c r="G49" s="75"/>
      <c r="H49" s="76"/>
    </row>
    <row r="50" spans="5:8" ht="15" x14ac:dyDescent="0.2">
      <c r="E50" s="42"/>
      <c r="F50" s="75"/>
      <c r="G50" s="75"/>
      <c r="H50" s="76"/>
    </row>
    <row r="51" spans="5:8" ht="15" x14ac:dyDescent="0.2">
      <c r="E51" s="42"/>
      <c r="F51" s="75"/>
      <c r="G51" s="75"/>
      <c r="H51" s="76"/>
    </row>
    <row r="52" spans="5:8" ht="15" x14ac:dyDescent="0.2">
      <c r="E52" s="42"/>
      <c r="F52" s="77"/>
      <c r="G52" s="77"/>
      <c r="H52" s="76"/>
    </row>
    <row r="53" spans="5:8" ht="15" x14ac:dyDescent="0.2">
      <c r="E53" s="3"/>
      <c r="F53" s="68"/>
      <c r="G53" s="68"/>
      <c r="H53" s="67"/>
    </row>
    <row r="54" spans="5:8" ht="15" x14ac:dyDescent="0.2">
      <c r="F54" s="69"/>
      <c r="G54" s="69"/>
      <c r="H54" s="81"/>
    </row>
  </sheetData>
  <mergeCells count="3">
    <mergeCell ref="D5:F5"/>
    <mergeCell ref="G5:I5"/>
    <mergeCell ref="A2:N2"/>
  </mergeCells>
  <phoneticPr fontId="9" type="noConversion"/>
  <conditionalFormatting sqref="F8:F36 L7:L36 M8:M36 N7:N36">
    <cfRule type="cellIs" dxfId="134" priority="13" stopIfTrue="1" operator="equal">
      <formula>0</formula>
    </cfRule>
  </conditionalFormatting>
  <conditionalFormatting sqref="J7:J36">
    <cfRule type="cellIs" dxfId="133" priority="16" stopIfTrue="1" operator="equal">
      <formula>0</formula>
    </cfRule>
  </conditionalFormatting>
  <conditionalFormatting sqref="I7:I36">
    <cfRule type="cellIs" dxfId="132" priority="14" stopIfTrue="1" operator="equal">
      <formula>0</formula>
    </cfRule>
    <cfRule type="cellIs" dxfId="131" priority="17" operator="lessThan">
      <formula>0</formula>
    </cfRule>
  </conditionalFormatting>
  <conditionalFormatting sqref="K12:K13 K19:K20 K26:K27 K33:K36">
    <cfRule type="cellIs" dxfId="130" priority="12" stopIfTrue="1" operator="equal">
      <formula>0</formula>
    </cfRule>
  </conditionalFormatting>
  <conditionalFormatting sqref="A7:B36">
    <cfRule type="cellIs" dxfId="129" priority="10" stopIfTrue="1" operator="equal">
      <formula>"Sa"</formula>
    </cfRule>
    <cfRule type="cellIs" dxfId="128" priority="11" stopIfTrue="1" operator="equal">
      <formula>"So"</formula>
    </cfRule>
  </conditionalFormatting>
  <conditionalFormatting sqref="F43 F41 F39 I41:M41 K44:L44">
    <cfRule type="cellIs" dxfId="127" priority="9" operator="equal">
      <formula>0</formula>
    </cfRule>
  </conditionalFormatting>
  <conditionalFormatting sqref="F47 F43 F45">
    <cfRule type="cellIs" dxfId="126" priority="7" operator="equal">
      <formula>0</formula>
    </cfRule>
    <cfRule type="cellIs" dxfId="125" priority="8" operator="equal">
      <formula>0</formula>
    </cfRule>
  </conditionalFormatting>
  <conditionalFormatting sqref="F7:F36">
    <cfRule type="cellIs" dxfId="124" priority="6" operator="lessThan">
      <formula>0</formula>
    </cfRule>
  </conditionalFormatting>
  <conditionalFormatting sqref="I44">
    <cfRule type="cellIs" dxfId="123" priority="4" operator="lessThanOrEqual">
      <formula>0</formula>
    </cfRule>
    <cfRule type="cellIs" dxfId="122" priority="5" operator="greaterThan">
      <formula>0</formula>
    </cfRule>
  </conditionalFormatting>
  <conditionalFormatting sqref="K44:L44 L4">
    <cfRule type="cellIs" dxfId="121" priority="2" operator="equal">
      <formula>0</formula>
    </cfRule>
    <cfRule type="cellIs" dxfId="120" priority="3" operator="equal">
      <formula>0</formula>
    </cfRule>
  </conditionalFormatting>
  <dataValidations count="2">
    <dataValidation type="list" allowBlank="1" showInputMessage="1" showErrorMessage="1" sqref="D7:E36 G7:H36">
      <formula1>Zeiten</formula1>
    </dataValidation>
    <dataValidation type="list" allowBlank="1" showErrorMessage="1" sqref="K7:K36">
      <formula1>$K$2:$K$4</formula1>
    </dataValidation>
  </dataValidations>
  <printOptions horizontalCentered="1"/>
  <pageMargins left="0.35433070866141736" right="0.35433070866141736" top="0.31" bottom="0.19" header="0.23" footer="0.19685039370078741"/>
  <pageSetup paperSize="9" scale="7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5" tint="0.39997558519241921"/>
  </sheetPr>
  <dimension ref="A1:O48"/>
  <sheetViews>
    <sheetView showGridLines="0" zoomScale="85" zoomScaleNormal="85" workbookViewId="0">
      <pane ySplit="6" topLeftCell="A7" activePane="bottomLeft" state="frozenSplit"/>
      <selection pane="bottomLeft" activeCell="I21" sqref="I21"/>
    </sheetView>
  </sheetViews>
  <sheetFormatPr baseColWidth="10" defaultRowHeight="12.75" x14ac:dyDescent="0.2"/>
  <cols>
    <col min="1" max="1" width="8" customWidth="1"/>
    <col min="2" max="2" width="9.5703125" bestFit="1" customWidth="1"/>
    <col min="4" max="10" width="13.140625" customWidth="1"/>
    <col min="11" max="11" width="9.28515625" bestFit="1" customWidth="1"/>
    <col min="12" max="12" width="8" bestFit="1" customWidth="1"/>
    <col min="13" max="13" width="10.85546875" bestFit="1" customWidth="1"/>
    <col min="14" max="14" width="9.5703125" bestFit="1" customWidth="1"/>
  </cols>
  <sheetData>
    <row r="1" spans="1:15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9"/>
    </row>
    <row r="2" spans="1:15" ht="33.75" thickBot="1" x14ac:dyDescent="0.25">
      <c r="A2" s="396" t="s">
        <v>41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8"/>
      <c r="O2" s="39"/>
    </row>
    <row r="3" spans="1:15" ht="24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9"/>
    </row>
    <row r="4" spans="1:15" ht="24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9"/>
    </row>
    <row r="5" spans="1:15" ht="20.25" customHeight="1" thickBot="1" x14ac:dyDescent="0.5">
      <c r="A5" s="2"/>
      <c r="B5" s="2"/>
      <c r="C5" s="13"/>
      <c r="D5" s="393" t="s">
        <v>0</v>
      </c>
      <c r="E5" s="393"/>
      <c r="F5" s="394"/>
      <c r="G5" s="395" t="s">
        <v>1</v>
      </c>
      <c r="H5" s="393"/>
      <c r="I5" s="393"/>
      <c r="J5" s="2"/>
      <c r="K5" s="94"/>
      <c r="L5" s="2"/>
      <c r="M5" s="2"/>
      <c r="N5" s="2"/>
      <c r="O5" s="32"/>
    </row>
    <row r="6" spans="1:15" ht="15.75" thickBot="1" x14ac:dyDescent="0.25">
      <c r="A6" s="258" t="s">
        <v>2</v>
      </c>
      <c r="B6" s="258" t="s">
        <v>24</v>
      </c>
      <c r="C6" s="258" t="s">
        <v>3</v>
      </c>
      <c r="D6" s="288" t="s">
        <v>4</v>
      </c>
      <c r="E6" s="288" t="s">
        <v>5</v>
      </c>
      <c r="F6" s="258" t="s">
        <v>6</v>
      </c>
      <c r="G6" s="288" t="s">
        <v>7</v>
      </c>
      <c r="H6" s="288" t="s">
        <v>8</v>
      </c>
      <c r="I6" s="258" t="s">
        <v>9</v>
      </c>
      <c r="J6" s="258" t="s">
        <v>21</v>
      </c>
      <c r="K6" s="288" t="s">
        <v>38</v>
      </c>
      <c r="L6" s="258" t="s">
        <v>13</v>
      </c>
      <c r="M6" s="258" t="s">
        <v>22</v>
      </c>
      <c r="N6" s="258" t="s">
        <v>23</v>
      </c>
      <c r="O6" s="45"/>
    </row>
    <row r="7" spans="1:15" ht="14.25" x14ac:dyDescent="0.2">
      <c r="A7" s="129" t="str">
        <f>TEXT(C7,"TTT")</f>
        <v>So</v>
      </c>
      <c r="B7" s="129" t="str">
        <f>TRUNC((C7-WEEKDAY(C7,2)-DATE(YEAR(C7+4-WEEKDAY(C7,2)),1,-10))/7)&amp;". KW"</f>
        <v>17. KW</v>
      </c>
      <c r="C7" s="241">
        <v>41029</v>
      </c>
      <c r="D7" s="11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O7" s="54"/>
    </row>
    <row r="8" spans="1:15" ht="14.25" x14ac:dyDescent="0.2">
      <c r="A8" s="131" t="str">
        <f t="shared" ref="A8:A34" si="0">TEXT(C8,"TTT")</f>
        <v>Mo</v>
      </c>
      <c r="B8" s="131" t="str">
        <f t="shared" ref="B8:B34" si="1">TRUNC((C8-WEEKDAY(C8,2)-DATE(YEAR(C8+4-WEEKDAY(C8,2)),1,-10))/7)&amp;". KW"</f>
        <v>18. KW</v>
      </c>
      <c r="C8" s="196">
        <f>C7+1</f>
        <v>41030</v>
      </c>
      <c r="D8" s="115"/>
      <c r="E8" s="115"/>
      <c r="F8" s="139">
        <f>IF(E8&lt;D8,(E8+1-Grundlage!$B$5-D8)*24,(E8-D8-Grundlage!$B$5)*24)</f>
        <v>-0.75</v>
      </c>
      <c r="G8" s="115"/>
      <c r="H8" s="115"/>
      <c r="I8" s="146">
        <f>IF(H8&lt;G8,(H8+1-Grundlage!$B$5-G8)*24,(H8-G8-Grundlage!$B$5)*24)</f>
        <v>-0.75</v>
      </c>
      <c r="J8" s="139" t="str">
        <f t="shared" ref="J8:J34" si="2">IF(G8="","",I8-F8)</f>
        <v/>
      </c>
      <c r="K8" s="122"/>
      <c r="L8" s="154" t="str">
        <f>IF(K8="F",Grundlage!D6,"")</f>
        <v/>
      </c>
      <c r="M8" s="155" t="str">
        <f>IF(I8&lt;0,"",Grundlage!$E$5)</f>
        <v/>
      </c>
      <c r="N8" s="156">
        <f>SUMIF(I8:I10,"&gt;0")*Grundlage!$F$5</f>
        <v>0</v>
      </c>
      <c r="O8" s="33"/>
    </row>
    <row r="9" spans="1:15" ht="14.25" x14ac:dyDescent="0.2">
      <c r="A9" s="134" t="str">
        <f t="shared" si="0"/>
        <v>Di</v>
      </c>
      <c r="B9" s="134" t="str">
        <f t="shared" si="1"/>
        <v>18. KW</v>
      </c>
      <c r="C9" s="196">
        <f t="shared" ref="C9:C37" si="3">C8+1</f>
        <v>41031</v>
      </c>
      <c r="D9" s="174"/>
      <c r="E9" s="174"/>
      <c r="F9" s="141">
        <f>IF(E9&lt;D9,(E9+1-Grundlage!$B$5-D9)*24,(E9-D9-Grundlage!$B$5)*24)</f>
        <v>-0.75</v>
      </c>
      <c r="G9" s="174"/>
      <c r="H9" s="174"/>
      <c r="I9" s="148">
        <f>IF(H9&lt;G9,(H9+1-Grundlage!$B$5-G9)*24,(H9-G9-Grundlage!$B$5)*24)</f>
        <v>-0.75</v>
      </c>
      <c r="J9" s="141" t="str">
        <f t="shared" si="2"/>
        <v/>
      </c>
      <c r="K9" s="176"/>
      <c r="L9" s="161" t="str">
        <f>IF(K9="F",Grundlage!D7,"")</f>
        <v/>
      </c>
      <c r="M9" s="283" t="str">
        <f>IF(I9&lt;0,"",Grundlage!$E$5)</f>
        <v/>
      </c>
      <c r="N9" s="163">
        <f>SUMIF(I9:I11,"&gt;0")*Grundlage!$F$5</f>
        <v>0</v>
      </c>
      <c r="O9" s="33"/>
    </row>
    <row r="10" spans="1:15" ht="14.25" x14ac:dyDescent="0.2">
      <c r="A10" s="131" t="str">
        <f t="shared" si="0"/>
        <v>Mi</v>
      </c>
      <c r="B10" s="131" t="str">
        <f t="shared" si="1"/>
        <v>18. KW</v>
      </c>
      <c r="C10" s="196">
        <f t="shared" si="3"/>
        <v>41032</v>
      </c>
      <c r="D10" s="111"/>
      <c r="E10" s="111"/>
      <c r="F10" s="142">
        <f>IF(E10&lt;D10,(E10+1-Grundlage!$B$5-D10)*24,(E10-D10-Grundlage!$B$5)*24)</f>
        <v>-0.75</v>
      </c>
      <c r="G10" s="111"/>
      <c r="H10" s="111"/>
      <c r="I10" s="149">
        <f>IF(H10&lt;G10,(H10+1-Grundlage!$B$5-G10)*24,(H10-G10-Grundlage!$B$5)*24)</f>
        <v>-0.75</v>
      </c>
      <c r="J10" s="142" t="str">
        <f t="shared" si="2"/>
        <v/>
      </c>
      <c r="K10" s="123"/>
      <c r="L10" s="164" t="str">
        <f>IF(K10="F",Grundlage!D8,"")</f>
        <v/>
      </c>
      <c r="M10" s="170" t="str">
        <f>IF(I10&lt;0,"",Grundlage!$E$5)</f>
        <v/>
      </c>
      <c r="N10" s="166">
        <f>SUMIF(I10:I12,"&gt;0")*Grundlage!$F$5</f>
        <v>0</v>
      </c>
      <c r="O10" s="54"/>
    </row>
    <row r="11" spans="1:15" ht="14.25" x14ac:dyDescent="0.2">
      <c r="A11" s="133" t="str">
        <f t="shared" si="0"/>
        <v>Do</v>
      </c>
      <c r="B11" s="133" t="str">
        <f t="shared" si="1"/>
        <v>18. KW</v>
      </c>
      <c r="C11" s="196">
        <f t="shared" si="3"/>
        <v>41033</v>
      </c>
      <c r="D11" s="118"/>
      <c r="E11" s="118"/>
      <c r="F11" s="140">
        <f>IF(E11&lt;D11,(E11+1-Grundlage!$B$5-D11)*24,(E11-D11-Grundlage!$B$5)*24)</f>
        <v>-0.75</v>
      </c>
      <c r="G11" s="118"/>
      <c r="H11" s="118"/>
      <c r="I11" s="147">
        <f>IF(H11&lt;G11,(H11+1-Grundlage!$B$5-G11)*24,(H11-G11-Grundlage!$B$5)*24)</f>
        <v>-0.75</v>
      </c>
      <c r="J11" s="140" t="str">
        <f t="shared" si="2"/>
        <v/>
      </c>
      <c r="K11" s="126"/>
      <c r="L11" s="158" t="str">
        <f>IF(K11="F",Grundlage!D9,"")</f>
        <v/>
      </c>
      <c r="M11" s="159" t="str">
        <f>IF(I11&lt;0,"",Grundlage!$E$5)</f>
        <v/>
      </c>
      <c r="N11" s="169">
        <f>SUMIF(I11:I13,"&gt;0")*Grundlage!$F$5</f>
        <v>0</v>
      </c>
      <c r="O11" s="54"/>
    </row>
    <row r="12" spans="1:15" ht="14.25" x14ac:dyDescent="0.2">
      <c r="A12" s="193" t="str">
        <f t="shared" si="0"/>
        <v>Fr</v>
      </c>
      <c r="B12" s="193" t="str">
        <f t="shared" si="1"/>
        <v>18. KW</v>
      </c>
      <c r="C12" s="196">
        <f t="shared" si="3"/>
        <v>41034</v>
      </c>
      <c r="D12" s="116"/>
      <c r="E12" s="116"/>
      <c r="F12" s="200">
        <f>IF(E12&lt;D12,(E12+1-Grundlage!$B$5-D12)*24,(E12-D12-Grundlage!$B$5)*24)</f>
        <v>-0.75</v>
      </c>
      <c r="G12" s="116"/>
      <c r="H12" s="116"/>
      <c r="I12" s="204">
        <f>IF(H12&lt;G12,(H12+1-Grundlage!$B$5-G12)*24,(H12-G12-Grundlage!$B$5)*24)</f>
        <v>-0.75</v>
      </c>
      <c r="J12" s="200" t="str">
        <f t="shared" si="2"/>
        <v/>
      </c>
      <c r="K12" s="124"/>
      <c r="L12" s="215" t="str">
        <f>IF(K12="F",Grundlage!D10,"")</f>
        <v/>
      </c>
      <c r="M12" s="229" t="str">
        <f>IF(I12&lt;0,"",Grundlage!$E$5)</f>
        <v/>
      </c>
      <c r="N12" s="236">
        <f>SUMIF(I12:I14,"&gt;0")*Grundlage!$F$5</f>
        <v>0</v>
      </c>
      <c r="O12" s="32"/>
    </row>
    <row r="13" spans="1:15" ht="14.25" x14ac:dyDescent="0.2">
      <c r="A13" s="131" t="str">
        <f t="shared" si="0"/>
        <v>Sa</v>
      </c>
      <c r="B13" s="131" t="str">
        <f t="shared" si="1"/>
        <v>18. KW</v>
      </c>
      <c r="C13" s="196">
        <f t="shared" si="3"/>
        <v>41035</v>
      </c>
      <c r="D13" s="111"/>
      <c r="E13" s="111"/>
      <c r="F13" s="142">
        <f>IF(E13&lt;D13,(E13+1-Grundlage!$B$5-D13)*24,(E13-D13-Grundlage!$B$5)*24)</f>
        <v>-0.75</v>
      </c>
      <c r="G13" s="111"/>
      <c r="H13" s="111"/>
      <c r="I13" s="149">
        <f>IF(H13&lt;G13,(H13+1-Grundlage!$B$5-G13)*24,(H13-G13-Grundlage!$B$5)*24)</f>
        <v>-0.75</v>
      </c>
      <c r="J13" s="142" t="str">
        <f t="shared" si="2"/>
        <v/>
      </c>
      <c r="K13" s="123"/>
      <c r="L13" s="164" t="str">
        <f>IF(K13="F",Grundlage!D11,"")</f>
        <v/>
      </c>
      <c r="M13" s="170" t="str">
        <f>IF(I13&lt;0,"",Grundlage!$E$5)</f>
        <v/>
      </c>
      <c r="N13" s="166">
        <f>SUMIF(I13:I15,"&gt;0")*Grundlage!$F$5</f>
        <v>0</v>
      </c>
      <c r="O13" s="32"/>
    </row>
    <row r="14" spans="1:15" ht="14.25" x14ac:dyDescent="0.2">
      <c r="A14" s="131" t="str">
        <f t="shared" si="0"/>
        <v>So</v>
      </c>
      <c r="B14" s="131" t="str">
        <f t="shared" si="1"/>
        <v>18. KW</v>
      </c>
      <c r="C14" s="196">
        <f t="shared" si="3"/>
        <v>41036</v>
      </c>
      <c r="D14" s="115"/>
      <c r="E14" s="115"/>
      <c r="F14" s="139">
        <f>IF(E14&lt;D14,(E14+1-Grundlage!$B$5-D14)*24,(E14-D14-Grundlage!$B$5)*24)</f>
        <v>-0.75</v>
      </c>
      <c r="G14" s="115"/>
      <c r="H14" s="115"/>
      <c r="I14" s="146">
        <f>IF(H14&lt;G14,(H14+1-Grundlage!$B$5-G14)*24,(H14-G14-Grundlage!$B$5)*24)</f>
        <v>-0.75</v>
      </c>
      <c r="J14" s="139" t="str">
        <f t="shared" si="2"/>
        <v/>
      </c>
      <c r="K14" s="122"/>
      <c r="L14" s="154" t="str">
        <f>IF(K14="F",Grundlage!D12,"")</f>
        <v/>
      </c>
      <c r="M14" s="155" t="str">
        <f>IF(I14&lt;0,"",Grundlage!$E$5)</f>
        <v/>
      </c>
      <c r="N14" s="156">
        <f>SUMIF(I14:I16,"&gt;0")*Grundlage!$F$5</f>
        <v>0</v>
      </c>
      <c r="O14" s="33"/>
    </row>
    <row r="15" spans="1:15" ht="14.25" x14ac:dyDescent="0.2">
      <c r="A15" s="133" t="str">
        <f t="shared" si="0"/>
        <v>Mo</v>
      </c>
      <c r="B15" s="133" t="str">
        <f t="shared" si="1"/>
        <v>19. KW</v>
      </c>
      <c r="C15" s="196">
        <f t="shared" si="3"/>
        <v>41037</v>
      </c>
      <c r="D15" s="113"/>
      <c r="E15" s="113"/>
      <c r="F15" s="199">
        <f>IF(E15&lt;D15,(E15+1-Grundlage!$B$5-D15)*24,(E15-D15-Grundlage!$B$5)*24)</f>
        <v>-0.75</v>
      </c>
      <c r="G15" s="113"/>
      <c r="H15" s="113"/>
      <c r="I15" s="203">
        <f>IF(H15&lt;G15,(H15+1-Grundlage!$B$5-G15)*24,(H15-G15-Grundlage!$B$5)*24)</f>
        <v>-0.75</v>
      </c>
      <c r="J15" s="199" t="str">
        <f t="shared" si="2"/>
        <v/>
      </c>
      <c r="K15" s="120"/>
      <c r="L15" s="214" t="str">
        <f>IF(K15="F",Grundlage!D13,"")</f>
        <v/>
      </c>
      <c r="M15" s="226" t="str">
        <f>IF(I15&lt;0,"",Grundlage!$E$5)</f>
        <v/>
      </c>
      <c r="N15" s="160">
        <f>SUMIF(I15:I17,"&gt;0")*Grundlage!$F$5</f>
        <v>0</v>
      </c>
      <c r="O15" s="33"/>
    </row>
    <row r="16" spans="1:15" ht="14.25" x14ac:dyDescent="0.2">
      <c r="A16" s="193" t="str">
        <f t="shared" si="0"/>
        <v>Di</v>
      </c>
      <c r="B16" s="193" t="str">
        <f t="shared" si="1"/>
        <v>19. KW</v>
      </c>
      <c r="C16" s="196">
        <f t="shared" si="3"/>
        <v>41038</v>
      </c>
      <c r="D16" s="116"/>
      <c r="E16" s="116"/>
      <c r="F16" s="200">
        <f>IF(E16&lt;D16,(E16+1-Grundlage!$B$5-D16)*24,(E16-D16-Grundlage!$B$5)*24)</f>
        <v>-0.75</v>
      </c>
      <c r="G16" s="116"/>
      <c r="H16" s="116"/>
      <c r="I16" s="204">
        <f>IF(H16&lt;G16,(H16+1-Grundlage!$B$5-G16)*24,(H16-G16-Grundlage!$B$5)*24)</f>
        <v>-0.75</v>
      </c>
      <c r="J16" s="200" t="str">
        <f t="shared" si="2"/>
        <v/>
      </c>
      <c r="K16" s="124"/>
      <c r="L16" s="215" t="str">
        <f>IF(K16="F",Grundlage!D14,"")</f>
        <v/>
      </c>
      <c r="M16" s="229" t="str">
        <f>IF(I16&lt;0,"",Grundlage!$E$5)</f>
        <v/>
      </c>
      <c r="N16" s="236">
        <f>SUMIF(I16:I18,"&gt;0")*Grundlage!$F$5</f>
        <v>0</v>
      </c>
      <c r="O16" s="54"/>
    </row>
    <row r="17" spans="1:15" ht="14.25" x14ac:dyDescent="0.2">
      <c r="A17" s="131" t="str">
        <f t="shared" si="0"/>
        <v>Mi</v>
      </c>
      <c r="B17" s="131" t="str">
        <f t="shared" si="1"/>
        <v>19. KW</v>
      </c>
      <c r="C17" s="196">
        <f t="shared" si="3"/>
        <v>41039</v>
      </c>
      <c r="D17" s="111"/>
      <c r="E17" s="111"/>
      <c r="F17" s="142">
        <f>IF(E17&lt;D17,(E17+1-Grundlage!$B$5-D17)*24,(E17-D17-Grundlage!$B$5)*24)</f>
        <v>-0.75</v>
      </c>
      <c r="G17" s="111"/>
      <c r="H17" s="111"/>
      <c r="I17" s="149">
        <f>IF(H17&lt;G17,(H17+1-Grundlage!$B$5-G17)*24,(H17-G17-Grundlage!$B$5)*24)</f>
        <v>-0.75</v>
      </c>
      <c r="J17" s="142" t="str">
        <f t="shared" si="2"/>
        <v/>
      </c>
      <c r="K17" s="123"/>
      <c r="L17" s="164" t="str">
        <f>IF(K17="F",Grundlage!D15,"")</f>
        <v/>
      </c>
      <c r="M17" s="170" t="str">
        <f>IF(I17&lt;0,"",Grundlage!$E$5)</f>
        <v/>
      </c>
      <c r="N17" s="166">
        <f>SUMIF(I17:I19,"&gt;0")*Grundlage!$F$5</f>
        <v>0</v>
      </c>
      <c r="O17" s="54"/>
    </row>
    <row r="18" spans="1:15" ht="14.25" x14ac:dyDescent="0.2">
      <c r="A18" s="133" t="str">
        <f t="shared" si="0"/>
        <v>Do</v>
      </c>
      <c r="B18" s="133" t="str">
        <f t="shared" si="1"/>
        <v>19. KW</v>
      </c>
      <c r="C18" s="196">
        <f t="shared" si="3"/>
        <v>41040</v>
      </c>
      <c r="D18" s="118"/>
      <c r="E18" s="118"/>
      <c r="F18" s="140">
        <f>IF(E18&lt;D18,(E18+1-Grundlage!$B$5-D18)*24,(E18-D18-Grundlage!$B$5)*24)</f>
        <v>-0.75</v>
      </c>
      <c r="G18" s="118"/>
      <c r="H18" s="118"/>
      <c r="I18" s="147">
        <f>IF(H18&lt;G18,(H18+1-Grundlage!$B$5-G18)*24,(H18-G18-Grundlage!$B$5)*24)</f>
        <v>-0.75</v>
      </c>
      <c r="J18" s="140" t="str">
        <f t="shared" si="2"/>
        <v/>
      </c>
      <c r="K18" s="126"/>
      <c r="L18" s="158" t="str">
        <f>IF(K18="F",Grundlage!D16,"")</f>
        <v/>
      </c>
      <c r="M18" s="159" t="str">
        <f>IF(I18&lt;0,"",Grundlage!$E$5)</f>
        <v/>
      </c>
      <c r="N18" s="169">
        <f>SUMIF(I18:I20,"&gt;0")*Grundlage!$F$5</f>
        <v>0</v>
      </c>
      <c r="O18" s="54"/>
    </row>
    <row r="19" spans="1:15" ht="14.25" x14ac:dyDescent="0.2">
      <c r="A19" s="193" t="str">
        <f t="shared" si="0"/>
        <v>Fr</v>
      </c>
      <c r="B19" s="193" t="str">
        <f t="shared" si="1"/>
        <v>19. KW</v>
      </c>
      <c r="C19" s="196">
        <f t="shared" si="3"/>
        <v>41041</v>
      </c>
      <c r="D19" s="116"/>
      <c r="E19" s="116"/>
      <c r="F19" s="200">
        <f>IF(E19&lt;D19,(E19+1-Grundlage!$B$5-D19)*24,(E19-D19-Grundlage!$B$5)*24)</f>
        <v>-0.75</v>
      </c>
      <c r="G19" s="116"/>
      <c r="H19" s="116"/>
      <c r="I19" s="204">
        <f>IF(H19&lt;G19,(H19+1-Grundlage!$B$5-G19)*24,(H19-G19-Grundlage!$B$5)*24)</f>
        <v>-0.75</v>
      </c>
      <c r="J19" s="200" t="str">
        <f t="shared" si="2"/>
        <v/>
      </c>
      <c r="K19" s="124"/>
      <c r="L19" s="215" t="str">
        <f>IF(K19="F",Grundlage!D17,"")</f>
        <v/>
      </c>
      <c r="M19" s="229" t="str">
        <f>IF(I19&lt;0,"",Grundlage!$E$5)</f>
        <v/>
      </c>
      <c r="N19" s="236">
        <f>SUMIF(I19:I21,"&gt;0")*Grundlage!$F$5</f>
        <v>0</v>
      </c>
      <c r="O19" s="33"/>
    </row>
    <row r="20" spans="1:15" ht="14.25" x14ac:dyDescent="0.2">
      <c r="A20" s="131" t="str">
        <f t="shared" si="0"/>
        <v>Sa</v>
      </c>
      <c r="B20" s="131" t="str">
        <f t="shared" si="1"/>
        <v>19. KW</v>
      </c>
      <c r="C20" s="196">
        <f t="shared" si="3"/>
        <v>41042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166">
        <f>SUMIF(I20:I22,"&gt;0")*Grundlage!$F$5</f>
        <v>0</v>
      </c>
      <c r="O20" s="54"/>
    </row>
    <row r="21" spans="1:15" ht="14.25" x14ac:dyDescent="0.2">
      <c r="A21" s="131" t="str">
        <f t="shared" si="0"/>
        <v>So</v>
      </c>
      <c r="B21" s="131" t="str">
        <f t="shared" si="1"/>
        <v>19. KW</v>
      </c>
      <c r="C21" s="196">
        <f t="shared" si="3"/>
        <v>41043</v>
      </c>
      <c r="D21" s="115"/>
      <c r="E21" s="115"/>
      <c r="F21" s="139">
        <f>IF(E21&lt;D21,(E21+1-Grundlage!$B$5-D21)*24,(E21-D21-Grundlage!$B$5)*24)</f>
        <v>-0.75</v>
      </c>
      <c r="G21" s="115"/>
      <c r="H21" s="115"/>
      <c r="I21" s="146">
        <f>IF(H21&lt;G21,(H21+1-Grundlage!$B$5-G21)*24,(H21-G21-Grundlage!$B$5)*24)</f>
        <v>-0.75</v>
      </c>
      <c r="J21" s="139" t="str">
        <f t="shared" si="2"/>
        <v/>
      </c>
      <c r="K21" s="122"/>
      <c r="L21" s="154" t="str">
        <f>IF(K21="F",Grundlage!D19,"")</f>
        <v/>
      </c>
      <c r="M21" s="155" t="str">
        <f>IF(I21&lt;0,"",Grundlage!$E$5)</f>
        <v/>
      </c>
      <c r="N21" s="156">
        <f>SUMIF(I21:I23,"&gt;0")*Grundlage!$F$5</f>
        <v>0</v>
      </c>
      <c r="O21" s="33"/>
    </row>
    <row r="22" spans="1:15" ht="14.25" x14ac:dyDescent="0.2">
      <c r="A22" s="133" t="str">
        <f t="shared" si="0"/>
        <v>Mo</v>
      </c>
      <c r="B22" s="133" t="str">
        <f t="shared" si="1"/>
        <v>20. KW</v>
      </c>
      <c r="C22" s="196">
        <f t="shared" si="3"/>
        <v>41044</v>
      </c>
      <c r="D22" s="113"/>
      <c r="E22" s="113"/>
      <c r="F22" s="199">
        <f>IF(E22&lt;D22,(E22+1-Grundlage!$B$5-D22)*24,(E22-D22-Grundlage!$B$5)*24)</f>
        <v>-0.75</v>
      </c>
      <c r="G22" s="113"/>
      <c r="H22" s="113"/>
      <c r="I22" s="203">
        <f>IF(H22&lt;G22,(H22+1-Grundlage!$B$5-G22)*24,(H22-G22-Grundlage!$B$5)*24)</f>
        <v>-0.75</v>
      </c>
      <c r="J22" s="199" t="str">
        <f t="shared" si="2"/>
        <v/>
      </c>
      <c r="K22" s="120"/>
      <c r="L22" s="214" t="str">
        <f>IF(K22="F",Grundlage!D20,"")</f>
        <v/>
      </c>
      <c r="M22" s="226" t="str">
        <f>IF(I22&lt;0,"",Grundlage!$E$5)</f>
        <v/>
      </c>
      <c r="N22" s="160">
        <f>SUMIF(I22:I24,"&gt;0")*Grundlage!$F$5</f>
        <v>0</v>
      </c>
      <c r="O22" s="33"/>
    </row>
    <row r="23" spans="1:15" ht="14.25" x14ac:dyDescent="0.2">
      <c r="A23" s="193" t="str">
        <f t="shared" si="0"/>
        <v>Di</v>
      </c>
      <c r="B23" s="193" t="str">
        <f t="shared" si="1"/>
        <v>20. KW</v>
      </c>
      <c r="C23" s="196">
        <f t="shared" si="3"/>
        <v>41045</v>
      </c>
      <c r="D23" s="116"/>
      <c r="E23" s="116"/>
      <c r="F23" s="200">
        <f>IF(E23&lt;D23,(E23+1-Grundlage!$B$5-D23)*24,(E23-D23-Grundlage!$B$5)*24)</f>
        <v>-0.75</v>
      </c>
      <c r="G23" s="116"/>
      <c r="H23" s="116"/>
      <c r="I23" s="204">
        <f>IF(H23&lt;G23,(H23+1-Grundlage!$B$5-G23)*24,(H23-G23-Grundlage!$B$5)*24)</f>
        <v>-0.75</v>
      </c>
      <c r="J23" s="200" t="str">
        <f t="shared" si="2"/>
        <v/>
      </c>
      <c r="K23" s="124"/>
      <c r="L23" s="215" t="str">
        <f>IF(K23="F",Grundlage!D21,"")</f>
        <v/>
      </c>
      <c r="M23" s="229" t="str">
        <f>IF(I23&lt;0,"",Grundlage!$E$5)</f>
        <v/>
      </c>
      <c r="N23" s="236">
        <f>SUMIF(I23:I25,"&gt;0")*Grundlage!$F$5</f>
        <v>0</v>
      </c>
      <c r="O23" s="54"/>
    </row>
    <row r="24" spans="1:15" ht="14.25" x14ac:dyDescent="0.2">
      <c r="A24" s="131" t="str">
        <f t="shared" si="0"/>
        <v>Mi</v>
      </c>
      <c r="B24" s="131" t="str">
        <f t="shared" si="1"/>
        <v>20. KW</v>
      </c>
      <c r="C24" s="196">
        <f t="shared" si="3"/>
        <v>41046</v>
      </c>
      <c r="D24" s="111"/>
      <c r="E24" s="111"/>
      <c r="F24" s="142">
        <f>IF(E24&lt;D24,(E24+1-Grundlage!$B$5-D24)*24,(E24-D24-Grundlage!$B$5)*24)</f>
        <v>-0.75</v>
      </c>
      <c r="G24" s="111"/>
      <c r="H24" s="111"/>
      <c r="I24" s="149">
        <f>IF(H24&lt;G24,(H24+1-Grundlage!$B$5-G24)*24,(H24-G24-Grundlage!$B$5)*24)</f>
        <v>-0.75</v>
      </c>
      <c r="J24" s="142" t="str">
        <f t="shared" si="2"/>
        <v/>
      </c>
      <c r="K24" s="123"/>
      <c r="L24" s="164" t="str">
        <f>IF(K24="F",Grundlage!D22,"")</f>
        <v/>
      </c>
      <c r="M24" s="170" t="str">
        <f>IF(I24&lt;0,"",Grundlage!$E$5)</f>
        <v/>
      </c>
      <c r="N24" s="166">
        <f>SUMIF(I24:I26,"&gt;0")*Grundlage!$F$5</f>
        <v>0</v>
      </c>
      <c r="O24" s="33"/>
    </row>
    <row r="25" spans="1:15" ht="14.25" x14ac:dyDescent="0.2">
      <c r="A25" s="133" t="str">
        <f t="shared" si="0"/>
        <v>Do</v>
      </c>
      <c r="B25" s="133" t="str">
        <f t="shared" si="1"/>
        <v>20. KW</v>
      </c>
      <c r="C25" s="196">
        <f t="shared" si="3"/>
        <v>41047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159" t="str">
        <f>IF(I25&lt;0,"",Grundlage!$E$5)</f>
        <v/>
      </c>
      <c r="N25" s="169">
        <f>SUMIF(I25:I27,"&gt;0")*Grundlage!$F$5</f>
        <v>0</v>
      </c>
      <c r="O25" s="54"/>
    </row>
    <row r="26" spans="1:15" ht="14.25" x14ac:dyDescent="0.2">
      <c r="A26" s="193" t="str">
        <f t="shared" si="0"/>
        <v>Fr</v>
      </c>
      <c r="B26" s="193" t="str">
        <f t="shared" si="1"/>
        <v>20. KW</v>
      </c>
      <c r="C26" s="196">
        <f t="shared" si="3"/>
        <v>41048</v>
      </c>
      <c r="D26" s="116"/>
      <c r="E26" s="116"/>
      <c r="F26" s="200">
        <f>IF(E26&lt;D26,(E26+1-Grundlage!$B$5-D26)*24,(E26-D26-Grundlage!$B$5)*24)</f>
        <v>-0.75</v>
      </c>
      <c r="G26" s="116"/>
      <c r="H26" s="116"/>
      <c r="I26" s="204">
        <f>IF(H26&lt;G26,(H26+1-Grundlage!$B$5-G26)*24,(H26-G26-Grundlage!$B$5)*24)</f>
        <v>-0.75</v>
      </c>
      <c r="J26" s="200" t="str">
        <f t="shared" si="2"/>
        <v/>
      </c>
      <c r="K26" s="124"/>
      <c r="L26" s="215" t="str">
        <f>IF(K26="F",Grundlage!D24,"")</f>
        <v/>
      </c>
      <c r="M26" s="229" t="str">
        <f>IF(I26&lt;0,"",Grundlage!$E$5)</f>
        <v/>
      </c>
      <c r="N26" s="236">
        <f>SUMIF(I26:I28,"&gt;0")*Grundlage!$F$5</f>
        <v>0</v>
      </c>
      <c r="O26" s="33"/>
    </row>
    <row r="27" spans="1:15" ht="14.25" x14ac:dyDescent="0.2">
      <c r="A27" s="131" t="str">
        <f t="shared" si="0"/>
        <v>Sa</v>
      </c>
      <c r="B27" s="131" t="str">
        <f t="shared" si="1"/>
        <v>20. KW</v>
      </c>
      <c r="C27" s="196">
        <f t="shared" si="3"/>
        <v>41049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166">
        <f>SUMIF(I27:I29,"&gt;0")*Grundlage!$F$5</f>
        <v>0</v>
      </c>
      <c r="O27" s="54"/>
    </row>
    <row r="28" spans="1:15" ht="14.25" x14ac:dyDescent="0.2">
      <c r="A28" s="131" t="str">
        <f t="shared" si="0"/>
        <v>So</v>
      </c>
      <c r="B28" s="131" t="str">
        <f t="shared" si="1"/>
        <v>20. KW</v>
      </c>
      <c r="C28" s="196">
        <f t="shared" si="3"/>
        <v>41050</v>
      </c>
      <c r="D28" s="115"/>
      <c r="E28" s="115"/>
      <c r="F28" s="139">
        <f>IF(E28&lt;D28,(E28+1-Grundlage!$B$5-D28)*24,(E28-D28-Grundlage!$B$5)*24)</f>
        <v>-0.75</v>
      </c>
      <c r="G28" s="115"/>
      <c r="H28" s="115"/>
      <c r="I28" s="146">
        <f>IF(H28&lt;G28,(H28+1-Grundlage!$B$5-G28)*24,(H28-G28-Grundlage!$B$5)*24)</f>
        <v>-0.75</v>
      </c>
      <c r="J28" s="139" t="str">
        <f t="shared" si="2"/>
        <v/>
      </c>
      <c r="K28" s="122"/>
      <c r="L28" s="154" t="str">
        <f>IF(K28="F",Grundlage!D26,"")</f>
        <v/>
      </c>
      <c r="M28" s="155" t="str">
        <f>IF(I28&lt;0,"",Grundlage!$E$5)</f>
        <v/>
      </c>
      <c r="N28" s="156">
        <f>SUMIF(I28:I30,"&gt;0")*Grundlage!$F$5</f>
        <v>0</v>
      </c>
      <c r="O28" s="33"/>
    </row>
    <row r="29" spans="1:15" ht="14.25" x14ac:dyDescent="0.2">
      <c r="A29" s="133" t="str">
        <f t="shared" si="0"/>
        <v>Mo</v>
      </c>
      <c r="B29" s="133" t="str">
        <f t="shared" si="1"/>
        <v>21. KW</v>
      </c>
      <c r="C29" s="196">
        <f t="shared" si="3"/>
        <v>41051</v>
      </c>
      <c r="D29" s="113"/>
      <c r="E29" s="113"/>
      <c r="F29" s="199">
        <f>IF(E29&lt;D29,(E29+1-Grundlage!$B$5-D29)*24,(E29-D29-Grundlage!$B$5)*24)</f>
        <v>-0.75</v>
      </c>
      <c r="G29" s="113"/>
      <c r="H29" s="113"/>
      <c r="I29" s="203">
        <f>IF(H29&lt;G29,(H29+1-Grundlage!$B$5-G29)*24,(H29-G29-Grundlage!$B$5)*24)</f>
        <v>-0.75</v>
      </c>
      <c r="J29" s="199" t="str">
        <f t="shared" si="2"/>
        <v/>
      </c>
      <c r="K29" s="120"/>
      <c r="L29" s="214" t="str">
        <f>IF(K29="F",Grundlage!D27,"")</f>
        <v/>
      </c>
      <c r="M29" s="226" t="str">
        <f>IF(I29&lt;0,"",Grundlage!$E$5)</f>
        <v/>
      </c>
      <c r="N29" s="160">
        <f>SUMIF(I29:I31,"&gt;0")*Grundlage!$F$5</f>
        <v>0</v>
      </c>
      <c r="O29" s="33"/>
    </row>
    <row r="30" spans="1:15" ht="14.25" x14ac:dyDescent="0.2">
      <c r="A30" s="193" t="str">
        <f t="shared" si="0"/>
        <v>Di</v>
      </c>
      <c r="B30" s="193" t="str">
        <f t="shared" si="1"/>
        <v>21. KW</v>
      </c>
      <c r="C30" s="196">
        <f t="shared" si="3"/>
        <v>41052</v>
      </c>
      <c r="D30" s="116"/>
      <c r="E30" s="116"/>
      <c r="F30" s="200">
        <f>IF(E30&lt;D30,(E30+1-Grundlage!$B$5-D30)*24,(E30-D30-Grundlage!$B$5)*24)</f>
        <v>-0.75</v>
      </c>
      <c r="G30" s="116"/>
      <c r="H30" s="116"/>
      <c r="I30" s="204">
        <f>IF(H30&lt;G30,(H30+1-Grundlage!$B$5-G30)*24,(H30-G30-Grundlage!$B$5)*24)</f>
        <v>-0.75</v>
      </c>
      <c r="J30" s="200" t="str">
        <f t="shared" si="2"/>
        <v/>
      </c>
      <c r="K30" s="124"/>
      <c r="L30" s="215" t="str">
        <f>IF(K30="F",Grundlage!D28,"")</f>
        <v/>
      </c>
      <c r="M30" s="229" t="str">
        <f>IF(I30&lt;0,"",Grundlage!$E$5)</f>
        <v/>
      </c>
      <c r="N30" s="236">
        <f>SUMIF(I30:I32,"&gt;0")*Grundlage!$F$5</f>
        <v>0</v>
      </c>
      <c r="O30" s="54"/>
    </row>
    <row r="31" spans="1:15" ht="14.25" x14ac:dyDescent="0.2">
      <c r="A31" s="131" t="str">
        <f t="shared" si="0"/>
        <v>Mi</v>
      </c>
      <c r="B31" s="131" t="str">
        <f t="shared" si="1"/>
        <v>21. KW</v>
      </c>
      <c r="C31" s="196">
        <f t="shared" si="3"/>
        <v>41053</v>
      </c>
      <c r="D31" s="111"/>
      <c r="E31" s="111"/>
      <c r="F31" s="142">
        <f>IF(E31&lt;D31,(E31+1-Grundlage!$B$5-D31)*24,(E31-D31-Grundlage!$B$5)*24)</f>
        <v>-0.75</v>
      </c>
      <c r="G31" s="111"/>
      <c r="H31" s="111"/>
      <c r="I31" s="149">
        <f>IF(H31&lt;G31,(H31+1-Grundlage!$B$5-G31)*24,(H31-G31-Grundlage!$B$5)*24)</f>
        <v>-0.75</v>
      </c>
      <c r="J31" s="142" t="str">
        <f t="shared" si="2"/>
        <v/>
      </c>
      <c r="K31" s="123"/>
      <c r="L31" s="164" t="str">
        <f>IF(K31="F",Grundlage!D29,"")</f>
        <v/>
      </c>
      <c r="M31" s="170" t="str">
        <f>IF(I31&lt;0,"",Grundlage!$E$5)</f>
        <v/>
      </c>
      <c r="N31" s="166">
        <f>SUMIF(I31:I33,"&gt;0")*Grundlage!$F$5</f>
        <v>0</v>
      </c>
      <c r="O31" s="33"/>
    </row>
    <row r="32" spans="1:15" ht="14.25" x14ac:dyDescent="0.2">
      <c r="A32" s="133" t="str">
        <f t="shared" si="0"/>
        <v>Do</v>
      </c>
      <c r="B32" s="133" t="str">
        <f t="shared" si="1"/>
        <v>21. KW</v>
      </c>
      <c r="C32" s="196">
        <f t="shared" si="3"/>
        <v>41054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169">
        <f>SUMIF(I32:I34,"&gt;0")*Grundlage!$F$5</f>
        <v>0</v>
      </c>
      <c r="O32" s="54"/>
    </row>
    <row r="33" spans="1:15" ht="14.25" x14ac:dyDescent="0.2">
      <c r="A33" s="193" t="str">
        <f t="shared" si="0"/>
        <v>Fr</v>
      </c>
      <c r="B33" s="193" t="str">
        <f t="shared" si="1"/>
        <v>21. KW</v>
      </c>
      <c r="C33" s="196">
        <f t="shared" si="3"/>
        <v>41055</v>
      </c>
      <c r="D33" s="116"/>
      <c r="E33" s="116"/>
      <c r="F33" s="200">
        <f>IF(E33&lt;D33,(E33+1-Grundlage!$B$5-D33)*24,(E33-D33-Grundlage!$B$5)*24)</f>
        <v>-0.75</v>
      </c>
      <c r="G33" s="116"/>
      <c r="H33" s="116"/>
      <c r="I33" s="204">
        <f>IF(H33&lt;G33,(H33+1-Grundlage!$B$5-G33)*24,(H33-G33-Grundlage!$B$5)*24)</f>
        <v>-0.75</v>
      </c>
      <c r="J33" s="200" t="str">
        <f t="shared" si="2"/>
        <v/>
      </c>
      <c r="K33" s="124"/>
      <c r="L33" s="215" t="str">
        <f>IF(K33="F",Grundlage!D31,"")</f>
        <v/>
      </c>
      <c r="M33" s="229" t="str">
        <f>IF(I33&lt;0,"",Grundlage!$E$5)</f>
        <v/>
      </c>
      <c r="N33" s="236">
        <f>SUMIF(I33:I35,"&gt;0")*Grundlage!$F$5</f>
        <v>0</v>
      </c>
      <c r="O33" s="33"/>
    </row>
    <row r="34" spans="1:15" ht="14.25" x14ac:dyDescent="0.2">
      <c r="A34" s="131" t="str">
        <f t="shared" si="0"/>
        <v>Sa</v>
      </c>
      <c r="B34" s="131" t="str">
        <f t="shared" si="1"/>
        <v>21. KW</v>
      </c>
      <c r="C34" s="196">
        <f t="shared" si="3"/>
        <v>41056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166">
        <f>SUMIF(I34:I36,"&gt;0")*Grundlage!$F$5</f>
        <v>0</v>
      </c>
      <c r="O34" s="54"/>
    </row>
    <row r="35" spans="1:15" ht="14.25" x14ac:dyDescent="0.2">
      <c r="A35" s="137" t="str">
        <f>TEXT(C35,"TTT")</f>
        <v>So</v>
      </c>
      <c r="B35" s="137" t="str">
        <f>TRUNC((C35-WEEKDAY(C35,2)-DATE(YEAR(C35+4-WEEKDAY(C35,2)),1,-10))/7)&amp;". KW"</f>
        <v>21. KW</v>
      </c>
      <c r="C35" s="196">
        <f t="shared" si="3"/>
        <v>41057</v>
      </c>
      <c r="D35" s="115"/>
      <c r="E35" s="115"/>
      <c r="F35" s="139">
        <f>IF(E35&lt;D35,(E35+1-Grundlage!$B$5-D35)*24,(E35-D35-Grundlage!$B$5)*24)</f>
        <v>-0.75</v>
      </c>
      <c r="G35" s="115"/>
      <c r="H35" s="115"/>
      <c r="I35" s="146">
        <f>IF(H35&lt;G35,(H35+1-Grundlage!$B$5-G35)*24,(H35-G35-Grundlage!$B$5)*24)</f>
        <v>-0.75</v>
      </c>
      <c r="J35" s="139" t="str">
        <f>IF(G35="","",I35-F35)</f>
        <v/>
      </c>
      <c r="K35" s="122"/>
      <c r="L35" s="154" t="str">
        <f>IF(K35="F",Grundlage!D33,"")</f>
        <v/>
      </c>
      <c r="M35" s="157" t="str">
        <f>IF(I35&lt;0,"",Grundlage!$E$5)</f>
        <v/>
      </c>
      <c r="N35" s="156">
        <f>SUMIF(I35:I37,"&gt;0")*Grundlage!$F$5</f>
        <v>0</v>
      </c>
      <c r="O35" s="33"/>
    </row>
    <row r="36" spans="1:15" ht="14.25" x14ac:dyDescent="0.2">
      <c r="A36" s="134" t="str">
        <f>TEXT(C36,"TTT")</f>
        <v>Mo</v>
      </c>
      <c r="B36" s="137" t="str">
        <f>TRUNC((C36-WEEKDAY(C36,2)-DATE(YEAR(C36+4-WEEKDAY(C36,2)),1,-10))/7)&amp;". KW"</f>
        <v>22. KW</v>
      </c>
      <c r="C36" s="196">
        <f t="shared" si="3"/>
        <v>41058</v>
      </c>
      <c r="D36" s="115"/>
      <c r="E36" s="115"/>
      <c r="F36" s="139">
        <f>IF(E36&lt;D36,(E36+1-Grundlage!$B$5-D36)*24,(E36-D36-Grundlage!$B$5)*24)</f>
        <v>-0.75</v>
      </c>
      <c r="G36" s="115"/>
      <c r="H36" s="115"/>
      <c r="I36" s="146">
        <f>IF(H36&lt;G36,(H36+1-Grundlage!$B$5-G36)*24,(H36-G36-Grundlage!$B$5)*24)</f>
        <v>-0.75</v>
      </c>
      <c r="J36" s="139" t="str">
        <f>IF(G36="","",I36-F36)</f>
        <v/>
      </c>
      <c r="K36" s="122"/>
      <c r="L36" s="154" t="str">
        <f>IF(K36="F",Grundlage!D34,"")</f>
        <v/>
      </c>
      <c r="M36" s="157" t="str">
        <f>IF(I36&lt;0,"",Grundlage!$E$5)</f>
        <v/>
      </c>
      <c r="N36" s="156">
        <f>SUMIF(I36:I38,"&gt;0")*Grundlage!$F$5</f>
        <v>0</v>
      </c>
      <c r="O36" s="33"/>
    </row>
    <row r="37" spans="1:15" ht="15" thickBot="1" x14ac:dyDescent="0.25">
      <c r="A37" s="135" t="str">
        <f>TEXT(C37,"TTT")</f>
        <v>Di</v>
      </c>
      <c r="B37" s="135" t="str">
        <f>TRUNC((C37-WEEKDAY(C37,2)-DATE(YEAR(C37+4-WEEKDAY(C37,2)),1,-10))/7)&amp;". KW"</f>
        <v>22. KW</v>
      </c>
      <c r="C37" s="196">
        <f t="shared" si="3"/>
        <v>41059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2" t="str">
        <f>IF(I37&lt;0,"",Grundlage!$E$5)</f>
        <v/>
      </c>
      <c r="N37" s="173">
        <f>SUMIF(I37:I39,"&gt;0")*Grundlage!$F$5</f>
        <v>0</v>
      </c>
      <c r="O37" s="54"/>
    </row>
    <row r="38" spans="1:15" x14ac:dyDescent="0.2">
      <c r="A38" s="15"/>
      <c r="B38" s="15"/>
      <c r="C38" s="15"/>
      <c r="D38" s="14"/>
      <c r="N38" s="2"/>
      <c r="O38" s="32"/>
    </row>
    <row r="39" spans="1:15" x14ac:dyDescent="0.2">
      <c r="A39" s="15"/>
      <c r="B39" s="15"/>
      <c r="C39" s="15"/>
      <c r="D39" s="14"/>
      <c r="N39" s="2"/>
      <c r="O39" s="32"/>
    </row>
    <row r="40" spans="1:15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</row>
    <row r="41" spans="1:15" ht="18.7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</row>
    <row r="42" spans="1:15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'April 2016'!I44</f>
        <v>0</v>
      </c>
      <c r="L42" s="29">
        <f>SUMIF(L7:L37,"&gt;0")</f>
        <v>0</v>
      </c>
      <c r="M42" s="30">
        <f>SUM(M7:M37)</f>
        <v>0</v>
      </c>
      <c r="N42" s="2"/>
      <c r="O42" s="32"/>
    </row>
    <row r="43" spans="1:15" ht="20.25" customHeight="1" x14ac:dyDescent="0.25">
      <c r="A43" s="15"/>
      <c r="B43" s="15"/>
      <c r="C43" s="15"/>
      <c r="D43" s="16"/>
      <c r="E43" s="15"/>
      <c r="F43" s="15"/>
      <c r="H43" s="26"/>
      <c r="N43" s="2"/>
      <c r="O43" s="32"/>
    </row>
    <row r="44" spans="1:15" ht="15.75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32"/>
    </row>
    <row r="45" spans="1:15" ht="18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32"/>
    </row>
    <row r="46" spans="1:15" ht="18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32"/>
    </row>
    <row r="47" spans="1:15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32"/>
    </row>
    <row r="48" spans="1:15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</row>
  </sheetData>
  <mergeCells count="3">
    <mergeCell ref="D5:F5"/>
    <mergeCell ref="G5:I5"/>
    <mergeCell ref="A2:N2"/>
  </mergeCells>
  <phoneticPr fontId="9" type="noConversion"/>
  <conditionalFormatting sqref="J7:J37">
    <cfRule type="cellIs" dxfId="119" priority="16" stopIfTrue="1" operator="equal">
      <formula>0</formula>
    </cfRule>
  </conditionalFormatting>
  <conditionalFormatting sqref="F8:F37 L7:L37 M8:M37 N7:N37">
    <cfRule type="cellIs" dxfId="118" priority="15" stopIfTrue="1" operator="equal">
      <formula>0</formula>
    </cfRule>
  </conditionalFormatting>
  <conditionalFormatting sqref="I7:I37">
    <cfRule type="cellIs" dxfId="117" priority="13" operator="lessThan">
      <formula>0</formula>
    </cfRule>
    <cfRule type="cellIs" dxfId="116" priority="14" stopIfTrue="1" operator="equal">
      <formula>0</formula>
    </cfRule>
  </conditionalFormatting>
  <conditionalFormatting sqref="K12:K13 K19:K20 K26:K27 K33:K37">
    <cfRule type="cellIs" dxfId="115" priority="12" stopIfTrue="1" operator="equal">
      <formula>0</formula>
    </cfRule>
  </conditionalFormatting>
  <conditionalFormatting sqref="A7:B37">
    <cfRule type="cellIs" dxfId="114" priority="10" stopIfTrue="1" operator="equal">
      <formula>"Sa"</formula>
    </cfRule>
    <cfRule type="cellIs" dxfId="113" priority="11" stopIfTrue="1" operator="equal">
      <formula>"So"</formula>
    </cfRule>
  </conditionalFormatting>
  <conditionalFormatting sqref="F44 F42 F40 I42:M42 K45:L45">
    <cfRule type="cellIs" dxfId="112" priority="9" operator="equal">
      <formula>0</formula>
    </cfRule>
  </conditionalFormatting>
  <conditionalFormatting sqref="F48 F44 F46">
    <cfRule type="cellIs" dxfId="111" priority="7" operator="equal">
      <formula>0</formula>
    </cfRule>
    <cfRule type="cellIs" dxfId="110" priority="8" operator="equal">
      <formula>0</formula>
    </cfRule>
  </conditionalFormatting>
  <conditionalFormatting sqref="F7:F37">
    <cfRule type="cellIs" dxfId="109" priority="6" operator="lessThan">
      <formula>0</formula>
    </cfRule>
  </conditionalFormatting>
  <conditionalFormatting sqref="I45">
    <cfRule type="cellIs" dxfId="108" priority="4" operator="lessThanOrEqual">
      <formula>0</formula>
    </cfRule>
    <cfRule type="cellIs" dxfId="107" priority="5" operator="greaterThan">
      <formula>0</formula>
    </cfRule>
  </conditionalFormatting>
  <conditionalFormatting sqref="L4 K45:L45">
    <cfRule type="cellIs" dxfId="106" priority="2" operator="equal">
      <formula>0</formula>
    </cfRule>
    <cfRule type="cellIs" dxfId="105" priority="3" operator="equal">
      <formula>0</formula>
    </cfRule>
  </conditionalFormatting>
  <dataValidations count="2">
    <dataValidation type="list" allowBlank="1" showErrorMessage="1" sqref="K7:K37">
      <formula1>$K$2:$K$4</formula1>
    </dataValidation>
    <dataValidation type="list" allowBlank="1" showInputMessage="1" showErrorMessage="1" sqref="D7:E37 G7:H37">
      <formula1>Zeiten</formula1>
    </dataValidation>
  </dataValidations>
  <printOptions horizontalCentered="1" verticalCentered="1"/>
  <pageMargins left="0.78749999999999998" right="0.78749999999999998" top="0.59027777777777779" bottom="0.59027777777777779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3" tint="-0.499984740745262"/>
  </sheetPr>
  <dimension ref="A1:O47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10.140625" customWidth="1"/>
    <col min="4" max="5" width="12.140625" customWidth="1"/>
    <col min="6" max="6" width="14.28515625" bestFit="1" customWidth="1"/>
    <col min="7" max="8" width="12.140625" customWidth="1"/>
    <col min="9" max="9" width="13.85546875" customWidth="1"/>
    <col min="10" max="10" width="12.140625" customWidth="1"/>
    <col min="11" max="11" width="9.28515625" bestFit="1" customWidth="1"/>
    <col min="12" max="12" width="8" bestFit="1" customWidth="1"/>
    <col min="13" max="13" width="10.85546875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x14ac:dyDescent="0.2">
      <c r="A2" s="382" t="s">
        <v>42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2"/>
    </row>
    <row r="3" spans="1:15" ht="21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2"/>
    </row>
    <row r="4" spans="1:15" ht="25.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20.25" customHeight="1" thickBot="1" x14ac:dyDescent="0.5">
      <c r="A5" s="2"/>
      <c r="B5" s="2"/>
      <c r="C5" s="13"/>
      <c r="D5" s="399" t="s">
        <v>0</v>
      </c>
      <c r="E5" s="399"/>
      <c r="F5" s="400"/>
      <c r="G5" s="401" t="s">
        <v>1</v>
      </c>
      <c r="H5" s="399"/>
      <c r="I5" s="399"/>
      <c r="J5" s="2"/>
      <c r="K5" s="94"/>
      <c r="L5" s="2"/>
      <c r="M5" s="2"/>
      <c r="N5" s="2"/>
      <c r="O5" s="32"/>
    </row>
    <row r="6" spans="1:15" ht="15.75" thickBot="1" x14ac:dyDescent="0.25">
      <c r="A6" s="230" t="s">
        <v>2</v>
      </c>
      <c r="B6" s="230" t="s">
        <v>24</v>
      </c>
      <c r="C6" s="230" t="s">
        <v>3</v>
      </c>
      <c r="D6" s="110" t="s">
        <v>4</v>
      </c>
      <c r="E6" s="110" t="s">
        <v>5</v>
      </c>
      <c r="F6" s="230" t="s">
        <v>6</v>
      </c>
      <c r="G6" s="110" t="s">
        <v>7</v>
      </c>
      <c r="H6" s="110" t="s">
        <v>8</v>
      </c>
      <c r="I6" s="230" t="s">
        <v>9</v>
      </c>
      <c r="J6" s="230" t="s">
        <v>21</v>
      </c>
      <c r="K6" s="110" t="s">
        <v>38</v>
      </c>
      <c r="L6" s="230" t="s">
        <v>13</v>
      </c>
      <c r="M6" s="230" t="s">
        <v>22</v>
      </c>
      <c r="N6" s="230" t="s">
        <v>23</v>
      </c>
      <c r="O6" s="45"/>
    </row>
    <row r="7" spans="1:15" ht="15" thickTop="1" x14ac:dyDescent="0.2">
      <c r="A7" s="284" t="str">
        <f>TEXT(C7,"TTT")</f>
        <v>Mi</v>
      </c>
      <c r="B7" s="284" t="str">
        <f>TRUNC((C7-WEEKDAY(C7,2)-DATE(YEAR(C7+4-WEEKDAY(C7,2)),1,-10))/7)&amp;". KW"</f>
        <v>22. KW</v>
      </c>
      <c r="C7" s="132">
        <v>41060</v>
      </c>
      <c r="D7" s="111"/>
      <c r="E7" s="112"/>
      <c r="F7" s="138">
        <f>IF(E7&lt;D7,(E7+1-Grundlage!$B$5-D7)*24,(E7-D7-Grundlage!$B$5)*24)</f>
        <v>-0.75</v>
      </c>
      <c r="G7" s="112"/>
      <c r="H7" s="112"/>
      <c r="I7" s="285">
        <f>IF(H7&lt;G7,(H7+1-Grundlage!$B$5-G7)*24,(H7-G7-Grundlage!$B$5)*24)</f>
        <v>-0.75</v>
      </c>
      <c r="J7" s="286" t="str">
        <f>IF(G7="","",I7-F7)</f>
        <v/>
      </c>
      <c r="K7" s="119"/>
      <c r="L7" s="287" t="str">
        <f>IF(K7="F",Grundlage!D5,"")</f>
        <v/>
      </c>
      <c r="M7" s="235" t="str">
        <f>IF(I7&lt;0,"",Grundlage!$E$5)</f>
        <v/>
      </c>
      <c r="N7" s="169">
        <f>SUMIF(I7:I9,"&gt;0")*Grundlage!$F$5</f>
        <v>0</v>
      </c>
      <c r="O7" s="54"/>
    </row>
    <row r="8" spans="1:15" ht="14.25" x14ac:dyDescent="0.2">
      <c r="A8" s="133" t="str">
        <f t="shared" ref="A8:A34" si="0">TEXT(C8,"TTT")</f>
        <v>Do</v>
      </c>
      <c r="B8" s="133" t="str">
        <f t="shared" ref="B8:B34" si="1">TRUNC((C8-WEEKDAY(C8,2)-DATE(YEAR(C8+4-WEEKDAY(C8,2)),1,-10))/7)&amp;". KW"</f>
        <v>22. KW</v>
      </c>
      <c r="C8" s="132">
        <f>C7+1</f>
        <v>41061</v>
      </c>
      <c r="D8" s="113"/>
      <c r="E8" s="113"/>
      <c r="F8" s="141">
        <f>IF(E8&lt;D8,(E8+1-Grundlage!$B$5-D8)*24,(E8-D8-Grundlage!$B$5)*24)</f>
        <v>-0.75</v>
      </c>
      <c r="G8" s="113"/>
      <c r="H8" s="174"/>
      <c r="I8" s="203">
        <f>IF(H8&lt;G8,(H8+1-Grundlage!$B$5-G8)*24,(H8-G8-Grundlage!$B$5)*24)</f>
        <v>-0.75</v>
      </c>
      <c r="J8" s="199" t="str">
        <f t="shared" ref="J8:J34" si="2">IF(G8="","",I8-F8)</f>
        <v/>
      </c>
      <c r="K8" s="176"/>
      <c r="L8" s="214" t="str">
        <f>IF(K8="F",Grundlage!D6,"")</f>
        <v/>
      </c>
      <c r="M8" s="162" t="str">
        <f>IF(I8&lt;0,"",Grundlage!$E$5)</f>
        <v/>
      </c>
      <c r="N8" s="163">
        <f>SUMIF(I8:I10,"&gt;0")*Grundlage!$F$5</f>
        <v>0</v>
      </c>
      <c r="O8" s="54"/>
    </row>
    <row r="9" spans="1:15" ht="14.25" x14ac:dyDescent="0.2">
      <c r="A9" s="264" t="str">
        <f t="shared" si="0"/>
        <v>Fr</v>
      </c>
      <c r="B9" s="264" t="str">
        <f t="shared" si="1"/>
        <v>22. KW</v>
      </c>
      <c r="C9" s="132">
        <f t="shared" ref="C9:C36" si="3">C8+1</f>
        <v>41062</v>
      </c>
      <c r="D9" s="243"/>
      <c r="E9" s="243"/>
      <c r="F9" s="142">
        <f>IF(E9&lt;D9,(E9+1-Grundlage!$B$5-D9)*24,(E9-D9-Grundlage!$B$5)*24)</f>
        <v>-0.75</v>
      </c>
      <c r="G9" s="243"/>
      <c r="H9" s="111"/>
      <c r="I9" s="349">
        <f>IF(H9&lt;G9,(H9+1-Grundlage!$B$5-G9)*24,(H9-G9-Grundlage!$B$5)*24)</f>
        <v>-0.75</v>
      </c>
      <c r="J9" s="244" t="str">
        <f t="shared" si="2"/>
        <v/>
      </c>
      <c r="K9" s="123"/>
      <c r="L9" s="351" t="str">
        <f>IF(K9="F",Grundlage!D7,"")</f>
        <v/>
      </c>
      <c r="M9" s="165" t="str">
        <f>IF(I9&lt;0,"",Grundlage!$E$5)</f>
        <v/>
      </c>
      <c r="N9" s="166">
        <f>SUMIF(I9:I11,"&gt;0")*Grundlage!$F$5</f>
        <v>0</v>
      </c>
      <c r="O9" s="54"/>
    </row>
    <row r="10" spans="1:15" ht="14.25" x14ac:dyDescent="0.2">
      <c r="A10" s="137" t="str">
        <f t="shared" si="0"/>
        <v>Sa</v>
      </c>
      <c r="B10" s="137" t="str">
        <f t="shared" si="1"/>
        <v>22. KW</v>
      </c>
      <c r="C10" s="132">
        <f t="shared" si="3"/>
        <v>41063</v>
      </c>
      <c r="D10" s="115"/>
      <c r="E10" s="115"/>
      <c r="F10" s="139">
        <f>IF(E10&lt;D10,(E10+1-Grundlage!$B$5-D10)*24,(E10-D10-Grundlage!$B$5)*24)</f>
        <v>-0.75</v>
      </c>
      <c r="G10" s="115"/>
      <c r="H10" s="115"/>
      <c r="I10" s="146">
        <f>IF(H10&lt;G10,(H10+1-Grundlage!$B$5-G10)*24,(H10-G10-Grundlage!$B$5)*24)</f>
        <v>-0.75</v>
      </c>
      <c r="J10" s="139" t="str">
        <f t="shared" si="2"/>
        <v/>
      </c>
      <c r="K10" s="122"/>
      <c r="L10" s="154" t="str">
        <f>IF(K10="F",Grundlage!D8,"")</f>
        <v/>
      </c>
      <c r="M10" s="155" t="str">
        <f>IF(I10&lt;0,"",Grundlage!$E$5)</f>
        <v/>
      </c>
      <c r="N10" s="156">
        <f>SUMIF(I10:I12,"&gt;0")*Grundlage!$F$5</f>
        <v>0</v>
      </c>
      <c r="O10" s="54"/>
    </row>
    <row r="11" spans="1:15" ht="14.25" x14ac:dyDescent="0.2">
      <c r="A11" s="131" t="str">
        <f t="shared" si="0"/>
        <v>So</v>
      </c>
      <c r="B11" s="131" t="str">
        <f t="shared" si="1"/>
        <v>22. KW</v>
      </c>
      <c r="C11" s="132">
        <f t="shared" si="3"/>
        <v>41064</v>
      </c>
      <c r="D11" s="111"/>
      <c r="E11" s="111"/>
      <c r="F11" s="142">
        <f>IF(E11&lt;D11,(E11+1-Grundlage!$B$5-D11)*24,(E11-D11-Grundlage!$B$5)*24)</f>
        <v>-0.75</v>
      </c>
      <c r="G11" s="111"/>
      <c r="H11" s="111"/>
      <c r="I11" s="149">
        <f>IF(H11&lt;G11,(H11+1-Grundlage!$B$5-G11)*24,(H11-G11-Grundlage!$B$5)*24)</f>
        <v>-0.75</v>
      </c>
      <c r="J11" s="142" t="str">
        <f t="shared" si="2"/>
        <v/>
      </c>
      <c r="K11" s="123"/>
      <c r="L11" s="164" t="str">
        <f>IF(K11="F",Grundlage!D9,"")</f>
        <v/>
      </c>
      <c r="M11" s="170" t="str">
        <f>IF(I11&lt;0,"",Grundlage!$E$5)</f>
        <v/>
      </c>
      <c r="N11" s="166">
        <f>SUMIF(I11:I13,"&gt;0")*Grundlage!$F$5</f>
        <v>0</v>
      </c>
      <c r="O11" s="54"/>
    </row>
    <row r="12" spans="1:15" ht="14.25" x14ac:dyDescent="0.2">
      <c r="A12" s="195" t="str">
        <f t="shared" si="0"/>
        <v>Mo</v>
      </c>
      <c r="B12" s="195" t="str">
        <f t="shared" si="1"/>
        <v>23. KW</v>
      </c>
      <c r="C12" s="132">
        <f t="shared" si="3"/>
        <v>41065</v>
      </c>
      <c r="D12" s="113"/>
      <c r="E12" s="113"/>
      <c r="F12" s="199">
        <f>IF(E12&lt;D12,(E12+1-Grundlage!$B$5-D12)*24,(E12-D12-Grundlage!$B$5)*24)</f>
        <v>-0.75</v>
      </c>
      <c r="G12" s="113"/>
      <c r="H12" s="113"/>
      <c r="I12" s="203">
        <f>IF(H12&lt;G12,(H12+1-Grundlage!$B$5-G12)*24,(H12-G12-Grundlage!$B$5)*24)</f>
        <v>-0.75</v>
      </c>
      <c r="J12" s="199" t="str">
        <f t="shared" si="2"/>
        <v/>
      </c>
      <c r="K12" s="120"/>
      <c r="L12" s="214" t="str">
        <f>IF(K12="F",Grundlage!D10,"")</f>
        <v/>
      </c>
      <c r="M12" s="228" t="str">
        <f>IF(I12&lt;0,"",Grundlage!$E$5)</f>
        <v/>
      </c>
      <c r="N12" s="160">
        <f>SUMIF(I12:I14,"&gt;0")*Grundlage!$F$5</f>
        <v>0</v>
      </c>
      <c r="O12" s="56"/>
    </row>
    <row r="13" spans="1:15" ht="14.25" x14ac:dyDescent="0.2">
      <c r="A13" s="193" t="str">
        <f t="shared" si="0"/>
        <v>Di</v>
      </c>
      <c r="B13" s="193" t="str">
        <f t="shared" si="1"/>
        <v>23. KW</v>
      </c>
      <c r="C13" s="132">
        <f t="shared" si="3"/>
        <v>41066</v>
      </c>
      <c r="D13" s="116"/>
      <c r="E13" s="116"/>
      <c r="F13" s="200">
        <f>IF(E13&lt;D13,(E13+1-Grundlage!$B$5-D13)*24,(E13-D13-Grundlage!$B$5)*24)</f>
        <v>-0.75</v>
      </c>
      <c r="G13" s="116"/>
      <c r="H13" s="116"/>
      <c r="I13" s="204">
        <f>IF(H13&lt;G13,(H13+1-Grundlage!$B$5-G13)*24,(H13-G13-Grundlage!$B$5)*24)</f>
        <v>-0.75</v>
      </c>
      <c r="J13" s="200" t="str">
        <f t="shared" si="2"/>
        <v/>
      </c>
      <c r="K13" s="124"/>
      <c r="L13" s="215" t="str">
        <f>IF(K13="F",Grundlage!D11,"")</f>
        <v/>
      </c>
      <c r="M13" s="227" t="str">
        <f>IF(I13&lt;0,"",Grundlage!$E$5)</f>
        <v/>
      </c>
      <c r="N13" s="236">
        <f>SUMIF(I13:I15,"&gt;0")*Grundlage!$F$5</f>
        <v>0</v>
      </c>
      <c r="O13" s="56"/>
    </row>
    <row r="14" spans="1:15" ht="14.25" x14ac:dyDescent="0.2">
      <c r="A14" s="131" t="str">
        <f t="shared" si="0"/>
        <v>Mi</v>
      </c>
      <c r="B14" s="131" t="str">
        <f t="shared" si="1"/>
        <v>23. KW</v>
      </c>
      <c r="C14" s="132">
        <f t="shared" si="3"/>
        <v>41067</v>
      </c>
      <c r="D14" s="111"/>
      <c r="E14" s="111"/>
      <c r="F14" s="142">
        <f>IF(E14&lt;D14,(E14+1-Grundlage!$B$5-D14)*24,(E14-D14-Grundlage!$B$5)*24)</f>
        <v>-0.75</v>
      </c>
      <c r="G14" s="111"/>
      <c r="H14" s="111"/>
      <c r="I14" s="149">
        <f>IF(H14&lt;G14,(H14+1-Grundlage!$B$5-G14)*24,(H14-G14-Grundlage!$B$5)*24)</f>
        <v>-0.75</v>
      </c>
      <c r="J14" s="142" t="str">
        <f t="shared" si="2"/>
        <v/>
      </c>
      <c r="K14" s="123"/>
      <c r="L14" s="164" t="str">
        <f>IF(K14="F",Grundlage!D12,"")</f>
        <v/>
      </c>
      <c r="M14" s="170" t="str">
        <f>IF(I14&lt;0,"",Grundlage!$E$5)</f>
        <v/>
      </c>
      <c r="N14" s="166">
        <f>SUMIF(I14:I16,"&gt;0")*Grundlage!$F$5</f>
        <v>0</v>
      </c>
      <c r="O14" s="54"/>
    </row>
    <row r="15" spans="1:15" ht="14.25" x14ac:dyDescent="0.2">
      <c r="A15" s="133" t="str">
        <f t="shared" si="0"/>
        <v>Do</v>
      </c>
      <c r="B15" s="133" t="str">
        <f t="shared" si="1"/>
        <v>23. KW</v>
      </c>
      <c r="C15" s="132">
        <f t="shared" si="3"/>
        <v>41068</v>
      </c>
      <c r="D15" s="174"/>
      <c r="E15" s="174"/>
      <c r="F15" s="141">
        <f>IF(E15&lt;D15,(E15+1-Grundlage!$B$5-D15)*24,(E15-D15-Grundlage!$B$5)*24)</f>
        <v>-0.75</v>
      </c>
      <c r="G15" s="174"/>
      <c r="H15" s="174"/>
      <c r="I15" s="148">
        <f>IF(H15&lt;G15,(H15+1-Grundlage!$B$5-G15)*24,(H15-G15-Grundlage!$B$5)*24)</f>
        <v>-0.75</v>
      </c>
      <c r="J15" s="141" t="str">
        <f t="shared" si="2"/>
        <v/>
      </c>
      <c r="K15" s="176"/>
      <c r="L15" s="161" t="str">
        <f>IF(K15="F",Grundlage!D13,"")</f>
        <v/>
      </c>
      <c r="M15" s="162" t="str">
        <f>IF(I15&lt;0,"",Grundlage!$E$5)</f>
        <v/>
      </c>
      <c r="N15" s="163">
        <f>SUMIF(I15:I17,"&gt;0")*Grundlage!$F$5</f>
        <v>0</v>
      </c>
      <c r="O15" s="54"/>
    </row>
    <row r="16" spans="1:15" ht="14.25" x14ac:dyDescent="0.2">
      <c r="A16" s="264" t="str">
        <f t="shared" si="0"/>
        <v>Fr</v>
      </c>
      <c r="B16" s="264" t="str">
        <f t="shared" si="1"/>
        <v>23. KW</v>
      </c>
      <c r="C16" s="132">
        <f t="shared" si="3"/>
        <v>41069</v>
      </c>
      <c r="D16" s="111"/>
      <c r="E16" s="111"/>
      <c r="F16" s="142">
        <f>IF(E16&lt;D16,(E16+1-Grundlage!$B$5-D16)*24,(E16-D16-Grundlage!$B$5)*24)</f>
        <v>-0.75</v>
      </c>
      <c r="G16" s="111"/>
      <c r="H16" s="111"/>
      <c r="I16" s="149">
        <f>IF(H16&lt;G16,(H16+1-Grundlage!$B$5-G16)*24,(H16-G16-Grundlage!$B$5)*24)</f>
        <v>-0.75</v>
      </c>
      <c r="J16" s="142" t="str">
        <f t="shared" si="2"/>
        <v/>
      </c>
      <c r="K16" s="123"/>
      <c r="L16" s="164" t="str">
        <f>IF(K16="F",Grundlage!D14,"")</f>
        <v/>
      </c>
      <c r="M16" s="165" t="str">
        <f>IF(I16&lt;0,"",Grundlage!$E$5)</f>
        <v/>
      </c>
      <c r="N16" s="166">
        <f>SUMIF(I16:I18,"&gt;0")*Grundlage!$F$5</f>
        <v>0</v>
      </c>
      <c r="O16" s="54"/>
    </row>
    <row r="17" spans="1:15" ht="14.25" x14ac:dyDescent="0.2">
      <c r="A17" s="137" t="str">
        <f t="shared" si="0"/>
        <v>Sa</v>
      </c>
      <c r="B17" s="137" t="str">
        <f t="shared" si="1"/>
        <v>23. KW</v>
      </c>
      <c r="C17" s="132">
        <f t="shared" si="3"/>
        <v>41070</v>
      </c>
      <c r="D17" s="115"/>
      <c r="E17" s="115"/>
      <c r="F17" s="139">
        <f>IF(E17&lt;D17,(E17+1-Grundlage!$B$5-D17)*24,(E17-D17-Grundlage!$B$5)*24)</f>
        <v>-0.75</v>
      </c>
      <c r="G17" s="115"/>
      <c r="H17" s="115"/>
      <c r="I17" s="146">
        <f>IF(H17&lt;G17,(H17+1-Grundlage!$B$5-G17)*24,(H17-G17-Grundlage!$B$5)*24)</f>
        <v>-0.75</v>
      </c>
      <c r="J17" s="139" t="str">
        <f t="shared" si="2"/>
        <v/>
      </c>
      <c r="K17" s="122"/>
      <c r="L17" s="154" t="str">
        <f>IF(K17="F",Grundlage!D15,"")</f>
        <v/>
      </c>
      <c r="M17" s="155" t="str">
        <f>IF(I17&lt;0,"",Grundlage!$E$5)</f>
        <v/>
      </c>
      <c r="N17" s="156">
        <f>SUMIF(I17:I19,"&gt;0")*Grundlage!$F$5</f>
        <v>0</v>
      </c>
      <c r="O17" s="54"/>
    </row>
    <row r="18" spans="1:15" ht="14.25" x14ac:dyDescent="0.2">
      <c r="A18" s="131" t="str">
        <f t="shared" si="0"/>
        <v>So</v>
      </c>
      <c r="B18" s="131" t="str">
        <f t="shared" si="1"/>
        <v>23. KW</v>
      </c>
      <c r="C18" s="132">
        <f t="shared" si="3"/>
        <v>41071</v>
      </c>
      <c r="D18" s="111"/>
      <c r="E18" s="111"/>
      <c r="F18" s="142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170" t="str">
        <f>IF(I18&lt;0,"",Grundlage!$E$5)</f>
        <v/>
      </c>
      <c r="N18" s="166">
        <f>SUMIF(I18:I20,"&gt;0")*Grundlage!$F$5</f>
        <v>0</v>
      </c>
      <c r="O18" s="54"/>
    </row>
    <row r="19" spans="1:15" ht="14.25" x14ac:dyDescent="0.2">
      <c r="A19" s="195" t="str">
        <f t="shared" si="0"/>
        <v>Mo</v>
      </c>
      <c r="B19" s="195" t="str">
        <f t="shared" si="1"/>
        <v>24. KW</v>
      </c>
      <c r="C19" s="132">
        <f t="shared" si="3"/>
        <v>41072</v>
      </c>
      <c r="D19" s="113"/>
      <c r="E19" s="113"/>
      <c r="F19" s="199">
        <f>IF(E19&lt;D19,(E19+1-Grundlage!$B$5-D19)*24,(E19-D19-Grundlage!$B$5)*24)</f>
        <v>-0.75</v>
      </c>
      <c r="G19" s="113"/>
      <c r="H19" s="113"/>
      <c r="I19" s="203">
        <f>IF(H19&lt;G19,(H19+1-Grundlage!$B$5-G19)*24,(H19-G19-Grundlage!$B$5)*24)</f>
        <v>-0.75</v>
      </c>
      <c r="J19" s="199" t="str">
        <f t="shared" si="2"/>
        <v/>
      </c>
      <c r="K19" s="120"/>
      <c r="L19" s="214" t="str">
        <f>IF(K19="F",Grundlage!D17,"")</f>
        <v/>
      </c>
      <c r="M19" s="228" t="str">
        <f>IF(I19&lt;0,"",Grundlage!$E$5)</f>
        <v/>
      </c>
      <c r="N19" s="160">
        <f>SUMIF(I19:I21,"&gt;0")*Grundlage!$F$5</f>
        <v>0</v>
      </c>
      <c r="O19" s="54"/>
    </row>
    <row r="20" spans="1:15" ht="14.25" x14ac:dyDescent="0.2">
      <c r="A20" s="193" t="str">
        <f t="shared" si="0"/>
        <v>Di</v>
      </c>
      <c r="B20" s="193" t="str">
        <f t="shared" si="1"/>
        <v>24. KW</v>
      </c>
      <c r="C20" s="132">
        <f t="shared" si="3"/>
        <v>41073</v>
      </c>
      <c r="D20" s="116"/>
      <c r="E20" s="116"/>
      <c r="F20" s="200">
        <f>IF(E20&lt;D20,(E20+1-Grundlage!$B$5-D20)*24,(E20-D20-Grundlage!$B$5)*24)</f>
        <v>-0.75</v>
      </c>
      <c r="G20" s="116"/>
      <c r="H20" s="116"/>
      <c r="I20" s="204">
        <f>IF(H20&lt;G20,(H20+1-Grundlage!$B$5-G20)*24,(H20-G20-Grundlage!$B$5)*24)</f>
        <v>-0.75</v>
      </c>
      <c r="J20" s="200" t="str">
        <f t="shared" si="2"/>
        <v/>
      </c>
      <c r="K20" s="124"/>
      <c r="L20" s="215" t="str">
        <f>IF(K20="F",Grundlage!D18,"")</f>
        <v/>
      </c>
      <c r="M20" s="227" t="str">
        <f>IF(I20&lt;0,"",Grundlage!$E$5)</f>
        <v/>
      </c>
      <c r="N20" s="236">
        <f>SUMIF(I20:I22,"&gt;0")*Grundlage!$F$5</f>
        <v>0</v>
      </c>
      <c r="O20" s="54"/>
    </row>
    <row r="21" spans="1:15" ht="14.25" x14ac:dyDescent="0.2">
      <c r="A21" s="131" t="str">
        <f t="shared" si="0"/>
        <v>Mi</v>
      </c>
      <c r="B21" s="131" t="str">
        <f t="shared" si="1"/>
        <v>24. KW</v>
      </c>
      <c r="C21" s="132">
        <f t="shared" si="3"/>
        <v>41074</v>
      </c>
      <c r="D21" s="111"/>
      <c r="E21" s="111"/>
      <c r="F21" s="142">
        <f>IF(E21&lt;D21,(E21+1-Grundlage!$B$5-D21)*24,(E21-D21-Grundlage!$B$5)*24)</f>
        <v>-0.75</v>
      </c>
      <c r="G21" s="111"/>
      <c r="H21" s="111"/>
      <c r="I21" s="149">
        <f>IF(H21&lt;G21,(H21+1-Grundlage!$B$5-G21)*24,(H21-G21-Grundlage!$B$5)*24)</f>
        <v>-0.75</v>
      </c>
      <c r="J21" s="142" t="str">
        <f t="shared" si="2"/>
        <v/>
      </c>
      <c r="K21" s="123"/>
      <c r="L21" s="164" t="str">
        <f>IF(K21="F",Grundlage!D19,"")</f>
        <v/>
      </c>
      <c r="M21" s="170" t="str">
        <f>IF(I21&lt;0,"",Grundlage!$E$5)</f>
        <v/>
      </c>
      <c r="N21" s="166">
        <f>SUMIF(I21:I23,"&gt;0")*Grundlage!$F$5</f>
        <v>0</v>
      </c>
      <c r="O21" s="54"/>
    </row>
    <row r="22" spans="1:15" ht="14.25" x14ac:dyDescent="0.2">
      <c r="A22" s="134" t="str">
        <f t="shared" si="0"/>
        <v>Do</v>
      </c>
      <c r="B22" s="134" t="str">
        <f t="shared" si="1"/>
        <v>24. KW</v>
      </c>
      <c r="C22" s="132">
        <f t="shared" si="3"/>
        <v>41075</v>
      </c>
      <c r="D22" s="174"/>
      <c r="E22" s="174"/>
      <c r="F22" s="141">
        <f>IF(E22&lt;D22,(E22+1-Grundlage!$B$5-D22)*24,(E22-D22-Grundlage!$B$5)*24)</f>
        <v>-0.75</v>
      </c>
      <c r="G22" s="174"/>
      <c r="H22" s="174"/>
      <c r="I22" s="148">
        <f>IF(H22&lt;G22,(H22+1-Grundlage!$B$5-G22)*24,(H22-G22-Grundlage!$B$5)*24)</f>
        <v>-0.75</v>
      </c>
      <c r="J22" s="141" t="str">
        <f t="shared" si="2"/>
        <v/>
      </c>
      <c r="K22" s="176"/>
      <c r="L22" s="161" t="str">
        <f>IF(K22="F",Grundlage!D20,"")</f>
        <v/>
      </c>
      <c r="M22" s="162" t="str">
        <f>IF(I22&lt;0,"",Grundlage!$E$5)</f>
        <v/>
      </c>
      <c r="N22" s="163">
        <f>SUMIF(I22:I24,"&gt;0")*Grundlage!$F$5</f>
        <v>0</v>
      </c>
      <c r="O22" s="54"/>
    </row>
    <row r="23" spans="1:15" ht="14.25" x14ac:dyDescent="0.2">
      <c r="A23" s="131" t="str">
        <f t="shared" si="0"/>
        <v>Fr</v>
      </c>
      <c r="B23" s="131" t="str">
        <f t="shared" si="1"/>
        <v>24. KW</v>
      </c>
      <c r="C23" s="132">
        <f t="shared" si="3"/>
        <v>41076</v>
      </c>
      <c r="D23" s="111"/>
      <c r="E23" s="111"/>
      <c r="F23" s="142">
        <f>IF(E23&lt;D23,(E23+1-Grundlage!$B$5-D23)*24,(E23-D23-Grundlage!$B$5)*24)</f>
        <v>-0.75</v>
      </c>
      <c r="G23" s="111"/>
      <c r="H23" s="111"/>
      <c r="I23" s="149">
        <f>IF(H23&lt;G23,(H23+1-Grundlage!$B$5-G23)*24,(H23-G23-Grundlage!$B$5)*24)</f>
        <v>-0.75</v>
      </c>
      <c r="J23" s="142" t="str">
        <f t="shared" si="2"/>
        <v/>
      </c>
      <c r="K23" s="123"/>
      <c r="L23" s="164" t="str">
        <f>IF(K23="F",Grundlage!D21,"")</f>
        <v/>
      </c>
      <c r="M23" s="165" t="str">
        <f>IF(I23&lt;0,"",Grundlage!$E$5)</f>
        <v/>
      </c>
      <c r="N23" s="166">
        <f>SUMIF(I23:I25,"&gt;0")*Grundlage!$F$5</f>
        <v>0</v>
      </c>
      <c r="O23" s="54"/>
    </row>
    <row r="24" spans="1:15" ht="14.25" x14ac:dyDescent="0.2">
      <c r="A24" s="137" t="str">
        <f t="shared" si="0"/>
        <v>Sa</v>
      </c>
      <c r="B24" s="137" t="str">
        <f t="shared" si="1"/>
        <v>24. KW</v>
      </c>
      <c r="C24" s="132">
        <f t="shared" si="3"/>
        <v>41077</v>
      </c>
      <c r="D24" s="115"/>
      <c r="E24" s="115"/>
      <c r="F24" s="139">
        <f>IF(E24&lt;D24,(E24+1-Grundlage!$B$5-D24)*24,(E24-D24-Grundlage!$B$5)*24)</f>
        <v>-0.75</v>
      </c>
      <c r="G24" s="115"/>
      <c r="H24" s="115"/>
      <c r="I24" s="146">
        <f>IF(H24&lt;G24,(H24+1-Grundlage!$B$5-G24)*24,(H24-G24-Grundlage!$B$5)*24)</f>
        <v>-0.75</v>
      </c>
      <c r="J24" s="139" t="str">
        <f t="shared" si="2"/>
        <v/>
      </c>
      <c r="K24" s="122"/>
      <c r="L24" s="154" t="str">
        <f>IF(K24="F",Grundlage!D22,"")</f>
        <v/>
      </c>
      <c r="M24" s="155" t="str">
        <f>IF(I24&lt;0,"",Grundlage!$E$5)</f>
        <v/>
      </c>
      <c r="N24" s="156">
        <f>SUMIF(I24:I26,"&gt;0")*Grundlage!$F$5</f>
        <v>0</v>
      </c>
      <c r="O24" s="54"/>
    </row>
    <row r="25" spans="1:15" ht="14.25" x14ac:dyDescent="0.2">
      <c r="A25" s="133" t="str">
        <f t="shared" si="0"/>
        <v>So</v>
      </c>
      <c r="B25" s="133" t="str">
        <f t="shared" si="1"/>
        <v>24. KW</v>
      </c>
      <c r="C25" s="132">
        <f t="shared" si="3"/>
        <v>41078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159" t="str">
        <f>IF(I25&lt;0,"",Grundlage!$E$5)</f>
        <v/>
      </c>
      <c r="N25" s="169">
        <f>SUMIF(I25:I27,"&gt;0")*Grundlage!$F$5</f>
        <v>0</v>
      </c>
      <c r="O25" s="54"/>
    </row>
    <row r="26" spans="1:15" ht="14.25" x14ac:dyDescent="0.2">
      <c r="A26" s="195" t="str">
        <f t="shared" si="0"/>
        <v>Mo</v>
      </c>
      <c r="B26" s="195" t="str">
        <f t="shared" si="1"/>
        <v>25. KW</v>
      </c>
      <c r="C26" s="132">
        <f t="shared" si="3"/>
        <v>41079</v>
      </c>
      <c r="D26" s="113"/>
      <c r="E26" s="113"/>
      <c r="F26" s="199">
        <f>IF(E26&lt;D26,(E26+1-Grundlage!$B$5-D26)*24,(E26-D26-Grundlage!$B$5)*24)</f>
        <v>-0.75</v>
      </c>
      <c r="G26" s="113"/>
      <c r="H26" s="113"/>
      <c r="I26" s="203">
        <f>IF(H26&lt;G26,(H26+1-Grundlage!$B$5-G26)*24,(H26-G26-Grundlage!$B$5)*24)</f>
        <v>-0.75</v>
      </c>
      <c r="J26" s="199" t="str">
        <f t="shared" si="2"/>
        <v/>
      </c>
      <c r="K26" s="120"/>
      <c r="L26" s="214" t="str">
        <f>IF(K26="F",Grundlage!D24,"")</f>
        <v/>
      </c>
      <c r="M26" s="228" t="str">
        <f>IF(I26&lt;0,"",Grundlage!$E$5)</f>
        <v/>
      </c>
      <c r="N26" s="160">
        <f>SUMIF(I26:I28,"&gt;0")*Grundlage!$F$5</f>
        <v>0</v>
      </c>
      <c r="O26" s="54"/>
    </row>
    <row r="27" spans="1:15" ht="14.25" x14ac:dyDescent="0.2">
      <c r="A27" s="193" t="str">
        <f t="shared" si="0"/>
        <v>Di</v>
      </c>
      <c r="B27" s="193" t="str">
        <f t="shared" si="1"/>
        <v>25. KW</v>
      </c>
      <c r="C27" s="132">
        <f t="shared" si="3"/>
        <v>41080</v>
      </c>
      <c r="D27" s="116"/>
      <c r="E27" s="116"/>
      <c r="F27" s="200">
        <f>IF(E27&lt;D27,(E27+1-Grundlage!$B$5-D27)*24,(E27-D27-Grundlage!$B$5)*24)</f>
        <v>-0.75</v>
      </c>
      <c r="G27" s="116"/>
      <c r="H27" s="116"/>
      <c r="I27" s="204">
        <f>IF(H27&lt;G27,(H27+1-Grundlage!$B$5-G27)*24,(H27-G27-Grundlage!$B$5)*24)</f>
        <v>-0.75</v>
      </c>
      <c r="J27" s="200" t="str">
        <f t="shared" si="2"/>
        <v/>
      </c>
      <c r="K27" s="124"/>
      <c r="L27" s="215" t="str">
        <f>IF(K27="F",Grundlage!D25,"")</f>
        <v/>
      </c>
      <c r="M27" s="227" t="str">
        <f>IF(I27&lt;0,"",Grundlage!$E$5)</f>
        <v/>
      </c>
      <c r="N27" s="236">
        <f>SUMIF(I27:I29,"&gt;0")*Grundlage!$F$5</f>
        <v>0</v>
      </c>
      <c r="O27" s="54"/>
    </row>
    <row r="28" spans="1:15" ht="14.25" x14ac:dyDescent="0.2">
      <c r="A28" s="131" t="str">
        <f t="shared" si="0"/>
        <v>Mi</v>
      </c>
      <c r="B28" s="131" t="str">
        <f t="shared" si="1"/>
        <v>25. KW</v>
      </c>
      <c r="C28" s="132">
        <f t="shared" si="3"/>
        <v>41081</v>
      </c>
      <c r="D28" s="111"/>
      <c r="E28" s="111"/>
      <c r="F28" s="142">
        <f>IF(E28&lt;D28,(E28+1-Grundlage!$B$5-D28)*24,(E28-D28-Grundlage!$B$5)*24)</f>
        <v>-0.75</v>
      </c>
      <c r="G28" s="111"/>
      <c r="H28" s="111"/>
      <c r="I28" s="149">
        <f>IF(H28&lt;G28,(H28+1-Grundlage!$B$5-G28)*24,(H28-G28-Grundlage!$B$5)*24)</f>
        <v>-0.75</v>
      </c>
      <c r="J28" s="142" t="str">
        <f t="shared" si="2"/>
        <v/>
      </c>
      <c r="K28" s="123"/>
      <c r="L28" s="164" t="str">
        <f>IF(K28="F",Grundlage!D26,"")</f>
        <v/>
      </c>
      <c r="M28" s="170" t="str">
        <f>IF(I28&lt;0,"",Grundlage!$E$5)</f>
        <v/>
      </c>
      <c r="N28" s="166">
        <f>SUMIF(I28:I30,"&gt;0")*Grundlage!$F$5</f>
        <v>0</v>
      </c>
      <c r="O28" s="32"/>
    </row>
    <row r="29" spans="1:15" ht="14.25" x14ac:dyDescent="0.2">
      <c r="A29" s="133" t="str">
        <f t="shared" si="0"/>
        <v>Do</v>
      </c>
      <c r="B29" s="134" t="str">
        <f t="shared" si="1"/>
        <v>25. KW</v>
      </c>
      <c r="C29" s="132">
        <f t="shared" si="3"/>
        <v>41082</v>
      </c>
      <c r="D29" s="174"/>
      <c r="E29" s="174"/>
      <c r="F29" s="141">
        <f>IF(E29&lt;D29,(E29+1-Grundlage!$B$5-D29)*24,(E29-D29-Grundlage!$B$5)*24)</f>
        <v>-0.75</v>
      </c>
      <c r="G29" s="174"/>
      <c r="H29" s="174"/>
      <c r="I29" s="148">
        <f>IF(H29&lt;G29,(H29+1-Grundlage!$B$5-G29)*24,(H29-G29-Grundlage!$B$5)*24)</f>
        <v>-0.75</v>
      </c>
      <c r="J29" s="141" t="str">
        <f t="shared" si="2"/>
        <v/>
      </c>
      <c r="K29" s="176"/>
      <c r="L29" s="161" t="str">
        <f>IF(K29="F",Grundlage!D27,"")</f>
        <v/>
      </c>
      <c r="M29" s="162" t="str">
        <f>IF(I29&lt;0,"",Grundlage!$E$5)</f>
        <v/>
      </c>
      <c r="N29" s="163">
        <f>SUMIF(I29:I31,"&gt;0")*Grundlage!$F$5</f>
        <v>0</v>
      </c>
      <c r="O29" s="54"/>
    </row>
    <row r="30" spans="1:15" ht="14.25" x14ac:dyDescent="0.2">
      <c r="A30" s="264" t="str">
        <f t="shared" si="0"/>
        <v>Fr</v>
      </c>
      <c r="B30" s="131" t="str">
        <f t="shared" si="1"/>
        <v>25. KW</v>
      </c>
      <c r="C30" s="132">
        <f t="shared" si="3"/>
        <v>41083</v>
      </c>
      <c r="D30" s="111"/>
      <c r="E30" s="111"/>
      <c r="F30" s="142">
        <f>IF(E30&lt;D30,(E30+1-Grundlage!$B$5-D30)*24,(E30-D30-Grundlage!$B$5)*24)</f>
        <v>-0.75</v>
      </c>
      <c r="G30" s="111"/>
      <c r="H30" s="111"/>
      <c r="I30" s="149">
        <f>IF(H30&lt;G30,(H30+1-Grundlage!$B$5-G30)*24,(H30-G30-Grundlage!$B$5)*24)</f>
        <v>-0.75</v>
      </c>
      <c r="J30" s="142" t="str">
        <f t="shared" si="2"/>
        <v/>
      </c>
      <c r="K30" s="123"/>
      <c r="L30" s="164" t="str">
        <f>IF(K30="F",Grundlage!D28,"")</f>
        <v/>
      </c>
      <c r="M30" s="165" t="str">
        <f>IF(I30&lt;0,"",Grundlage!$E$5)</f>
        <v/>
      </c>
      <c r="N30" s="166">
        <f>SUMIF(I30:I32,"&gt;0")*Grundlage!$F$5</f>
        <v>0</v>
      </c>
      <c r="O30" s="54"/>
    </row>
    <row r="31" spans="1:15" ht="14.25" x14ac:dyDescent="0.2">
      <c r="A31" s="137" t="str">
        <f t="shared" si="0"/>
        <v>Sa</v>
      </c>
      <c r="B31" s="137" t="str">
        <f t="shared" si="1"/>
        <v>25. KW</v>
      </c>
      <c r="C31" s="132">
        <f t="shared" si="3"/>
        <v>41084</v>
      </c>
      <c r="D31" s="115"/>
      <c r="E31" s="115"/>
      <c r="F31" s="139">
        <f>IF(E31&lt;D31,(E31+1-Grundlage!$B$5-D31)*24,(E31-D31-Grundlage!$B$5)*24)</f>
        <v>-0.75</v>
      </c>
      <c r="G31" s="115"/>
      <c r="H31" s="115"/>
      <c r="I31" s="146">
        <f>IF(H31&lt;G31,(H31+1-Grundlage!$B$5-G31)*24,(H31-G31-Grundlage!$B$5)*24)</f>
        <v>-0.75</v>
      </c>
      <c r="J31" s="139" t="str">
        <f t="shared" si="2"/>
        <v/>
      </c>
      <c r="K31" s="122"/>
      <c r="L31" s="154" t="str">
        <f>IF(K31="F",Grundlage!D29,"")</f>
        <v/>
      </c>
      <c r="M31" s="155" t="str">
        <f>IF(I31&lt;0,"",Grundlage!$E$5)</f>
        <v/>
      </c>
      <c r="N31" s="156">
        <f>SUMIF(I31:I33,"&gt;0")*Grundlage!$F$5</f>
        <v>0</v>
      </c>
      <c r="O31" s="54"/>
    </row>
    <row r="32" spans="1:15" ht="14.25" x14ac:dyDescent="0.2">
      <c r="A32" s="131" t="str">
        <f t="shared" si="0"/>
        <v>So</v>
      </c>
      <c r="B32" s="131" t="str">
        <f t="shared" si="1"/>
        <v>25. KW</v>
      </c>
      <c r="C32" s="132">
        <f t="shared" si="3"/>
        <v>41085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169">
        <f>SUMIF(I32:I34,"&gt;0")*Grundlage!$F$5</f>
        <v>0</v>
      </c>
      <c r="O32" s="54"/>
    </row>
    <row r="33" spans="1:15" ht="14.25" x14ac:dyDescent="0.2">
      <c r="A33" s="195" t="str">
        <f t="shared" si="0"/>
        <v>Mo</v>
      </c>
      <c r="B33" s="195" t="str">
        <f t="shared" si="1"/>
        <v>26. KW</v>
      </c>
      <c r="C33" s="132">
        <f t="shared" si="3"/>
        <v>41086</v>
      </c>
      <c r="D33" s="113"/>
      <c r="E33" s="113"/>
      <c r="F33" s="199">
        <f>IF(E33&lt;D33,(E33+1-Grundlage!$B$5-D33)*24,(E33-D33-Grundlage!$B$5)*24)</f>
        <v>-0.75</v>
      </c>
      <c r="G33" s="113"/>
      <c r="H33" s="113"/>
      <c r="I33" s="203">
        <f>IF(H33&lt;G33,(H33+1-Grundlage!$B$5-G33)*24,(H33-G33-Grundlage!$B$5)*24)</f>
        <v>-0.75</v>
      </c>
      <c r="J33" s="199" t="str">
        <f t="shared" si="2"/>
        <v/>
      </c>
      <c r="K33" s="120"/>
      <c r="L33" s="214" t="str">
        <f>IF(K33="F",Grundlage!D31,"")</f>
        <v/>
      </c>
      <c r="M33" s="228" t="str">
        <f>IF(I33&lt;0,"",Grundlage!$E$5)</f>
        <v/>
      </c>
      <c r="N33" s="160">
        <f>SUMIF(I33:I35,"&gt;0")*Grundlage!$F$5</f>
        <v>0</v>
      </c>
      <c r="O33" s="54"/>
    </row>
    <row r="34" spans="1:15" ht="14.25" x14ac:dyDescent="0.2">
      <c r="A34" s="193" t="str">
        <f t="shared" si="0"/>
        <v>Di</v>
      </c>
      <c r="B34" s="193" t="str">
        <f t="shared" si="1"/>
        <v>26. KW</v>
      </c>
      <c r="C34" s="132">
        <f t="shared" si="3"/>
        <v>41087</v>
      </c>
      <c r="D34" s="116"/>
      <c r="E34" s="116"/>
      <c r="F34" s="200">
        <f>IF(E34&lt;D34,(E34+1-Grundlage!$B$5-D34)*24,(E34-D34-Grundlage!$B$5)*24)</f>
        <v>-0.75</v>
      </c>
      <c r="G34" s="116"/>
      <c r="H34" s="116"/>
      <c r="I34" s="204">
        <f>IF(H34&lt;G34,(H34+1-Grundlage!$B$5-G34)*24,(H34-G34-Grundlage!$B$5)*24)</f>
        <v>-0.75</v>
      </c>
      <c r="J34" s="200" t="str">
        <f t="shared" si="2"/>
        <v/>
      </c>
      <c r="K34" s="124"/>
      <c r="L34" s="215" t="str">
        <f>IF(K34="F",Grundlage!D32,"")</f>
        <v/>
      </c>
      <c r="M34" s="229" t="str">
        <f>IF(I34&lt;0,"",Grundlage!$E$5)</f>
        <v/>
      </c>
      <c r="N34" s="236">
        <f>SUMIF(I34:I36,"&gt;0")*Grundlage!$F$5</f>
        <v>0</v>
      </c>
      <c r="O34" s="54"/>
    </row>
    <row r="35" spans="1:15" ht="14.25" x14ac:dyDescent="0.2">
      <c r="A35" s="131" t="str">
        <f>TEXT(C35,"TTT")</f>
        <v>Mi</v>
      </c>
      <c r="B35" s="131" t="str">
        <f>TRUNC((C35-WEEKDAY(C35,2)-DATE(YEAR(C35+4-WEEKDAY(C35,2)),1,-10))/7)&amp;". KW"</f>
        <v>26. KW</v>
      </c>
      <c r="C35" s="132">
        <f t="shared" si="3"/>
        <v>41088</v>
      </c>
      <c r="D35" s="111"/>
      <c r="E35" s="111"/>
      <c r="F35" s="142">
        <f>IF(E35&lt;D35,(E35+1-Grundlage!$B$5-D35)*24,(E35-D35-Grundlage!$B$5)*24)</f>
        <v>-0.75</v>
      </c>
      <c r="G35" s="111"/>
      <c r="H35" s="111"/>
      <c r="I35" s="149">
        <f>IF(H35&lt;G35,(H35+1-Grundlage!$B$5-G35)*24,(H35-G35-Grundlage!$B$5)*24)</f>
        <v>-0.75</v>
      </c>
      <c r="J35" s="142" t="str">
        <f>IF(G35="","",I35-F35)</f>
        <v/>
      </c>
      <c r="K35" s="123"/>
      <c r="L35" s="164" t="str">
        <f>IF(K35="F",Grundlage!D33,"")</f>
        <v/>
      </c>
      <c r="M35" s="165" t="str">
        <f>IF(I35&lt;0,"",Grundlage!$E$5)</f>
        <v/>
      </c>
      <c r="N35" s="166">
        <f>SUMIF(I35:I36,"&gt;0")*Grundlage!$F$5</f>
        <v>0</v>
      </c>
      <c r="O35" s="54"/>
    </row>
    <row r="36" spans="1:15" s="38" customFormat="1" ht="15" thickBot="1" x14ac:dyDescent="0.25">
      <c r="A36" s="194" t="str">
        <f>TEXT(C36,"TTT")</f>
        <v>Do</v>
      </c>
      <c r="B36" s="194" t="str">
        <f>TRUNC((C36-WEEKDAY(C36,2)-DATE(YEAR(C36+4-WEEKDAY(C36,2)),1,-10))/7)&amp;". KW"</f>
        <v>26. KW</v>
      </c>
      <c r="C36" s="132">
        <f t="shared" si="3"/>
        <v>41089</v>
      </c>
      <c r="D36" s="117"/>
      <c r="E36" s="117"/>
      <c r="F36" s="198">
        <f>IF(E36&lt;D36,(E36+1-Grundlage!$B$5-D36)*24,(E36-D36-Grundlage!$B$5)*24)</f>
        <v>-0.75</v>
      </c>
      <c r="G36" s="117"/>
      <c r="H36" s="117"/>
      <c r="I36" s="202">
        <f>IF(H36&lt;G36,(H36+1-Grundlage!$B$5-G36)*24,(H36-G36-Grundlage!$B$5)*24)</f>
        <v>-0.75</v>
      </c>
      <c r="J36" s="198" t="str">
        <f>IF(G36="","",I36-F36)</f>
        <v/>
      </c>
      <c r="K36" s="125"/>
      <c r="L36" s="213" t="str">
        <f>IF(K36="F",Grundlage!D34,"")</f>
        <v/>
      </c>
      <c r="M36" s="172" t="str">
        <f>IF(I36&lt;0,"",Grundlage!$E$5)</f>
        <v/>
      </c>
      <c r="N36" s="173">
        <f>SUMIF(I36:I37,"&gt;0")*Grundlage!$F$5</f>
        <v>0</v>
      </c>
      <c r="O36" s="54"/>
    </row>
    <row r="37" spans="1:15" x14ac:dyDescent="0.2">
      <c r="A37" s="15"/>
      <c r="B37" s="15"/>
      <c r="C37" s="15"/>
      <c r="D37" s="14"/>
      <c r="N37" s="2"/>
      <c r="O37" s="32"/>
    </row>
    <row r="38" spans="1:15" ht="19.5" customHeight="1" x14ac:dyDescent="0.2">
      <c r="A38" s="15"/>
      <c r="B38" s="15"/>
      <c r="C38" s="15"/>
      <c r="D38" s="14"/>
      <c r="N38" s="2"/>
      <c r="O38" s="32"/>
    </row>
    <row r="39" spans="1:15" ht="15.75" x14ac:dyDescent="0.2">
      <c r="A39" s="15"/>
      <c r="B39" s="15"/>
      <c r="C39" s="15"/>
      <c r="D39" s="14"/>
      <c r="E39" s="14" t="s">
        <v>11</v>
      </c>
      <c r="F39" s="25">
        <f>COUNT(J7:J36)</f>
        <v>0</v>
      </c>
      <c r="H39" s="12"/>
      <c r="I39" s="12"/>
      <c r="J39" s="12"/>
      <c r="K39" s="11"/>
      <c r="L39" s="12"/>
      <c r="M39" s="2"/>
      <c r="N39" s="2"/>
      <c r="O39" s="32"/>
    </row>
    <row r="40" spans="1:15" ht="18.75" customHeight="1" x14ac:dyDescent="0.2">
      <c r="A40" s="15"/>
      <c r="B40" s="15"/>
      <c r="C40" s="15"/>
      <c r="D40" s="14"/>
      <c r="E40" s="14"/>
      <c r="F40" s="21"/>
      <c r="H40" s="12"/>
      <c r="I40" s="16" t="s">
        <v>15</v>
      </c>
      <c r="J40" s="36" t="s">
        <v>30</v>
      </c>
      <c r="K40" s="16" t="s">
        <v>12</v>
      </c>
      <c r="L40" s="16" t="s">
        <v>13</v>
      </c>
      <c r="M40" s="16" t="s">
        <v>22</v>
      </c>
      <c r="N40" s="2"/>
      <c r="O40" s="32"/>
    </row>
    <row r="41" spans="1:15" ht="15.75" x14ac:dyDescent="0.25">
      <c r="A41" s="15"/>
      <c r="B41" s="15"/>
      <c r="C41" s="15"/>
      <c r="E41" s="91" t="s">
        <v>14</v>
      </c>
      <c r="F41" s="65" t="str">
        <f>IF(I41=0,"",I41*Grundlage!$F$5)</f>
        <v/>
      </c>
      <c r="H41" s="16"/>
      <c r="I41" s="27">
        <f>SUMIF(I7:I36,"&gt;0")</f>
        <v>0</v>
      </c>
      <c r="J41" s="28">
        <f>SUMIF(J7:J36,"&gt;0")</f>
        <v>0</v>
      </c>
      <c r="K41" s="28">
        <f>'Mai 2016'!I45</f>
        <v>0</v>
      </c>
      <c r="L41" s="29">
        <f>SUMIF(L7:L36,"&gt;0")</f>
        <v>0</v>
      </c>
      <c r="M41" s="30">
        <f>SUM(M7:M36)</f>
        <v>0</v>
      </c>
      <c r="N41" s="2"/>
      <c r="O41" s="32"/>
    </row>
    <row r="42" spans="1:15" ht="15.75" x14ac:dyDescent="0.25">
      <c r="A42" s="15"/>
      <c r="B42" s="15"/>
      <c r="C42" s="15"/>
      <c r="D42" s="16"/>
      <c r="E42" s="15"/>
      <c r="F42" s="15"/>
      <c r="H42" s="26"/>
      <c r="N42" s="2"/>
      <c r="O42" s="32"/>
    </row>
    <row r="43" spans="1:15" ht="18" customHeight="1" x14ac:dyDescent="0.25">
      <c r="A43" s="15"/>
      <c r="B43" s="15"/>
      <c r="C43" s="15"/>
      <c r="D43" s="14"/>
      <c r="E43" s="83" t="s">
        <v>31</v>
      </c>
      <c r="F43" s="35">
        <f>I41*Grundlage!$H$5</f>
        <v>0</v>
      </c>
      <c r="H43" s="12"/>
      <c r="I43" s="92" t="s">
        <v>35</v>
      </c>
      <c r="J43" s="2"/>
      <c r="K43" s="21" t="s">
        <v>36</v>
      </c>
      <c r="L43" s="21" t="s">
        <v>10</v>
      </c>
      <c r="M43" s="2"/>
      <c r="N43" s="2"/>
      <c r="O43" s="32"/>
    </row>
    <row r="44" spans="1:15" ht="18" x14ac:dyDescent="0.25">
      <c r="A44" s="2"/>
      <c r="B44" s="2"/>
      <c r="C44" s="2"/>
      <c r="D44" s="15"/>
      <c r="E44" s="42"/>
      <c r="F44" s="70"/>
      <c r="H44" s="12"/>
      <c r="I44" s="96">
        <f>SUM(J41+K41)</f>
        <v>0</v>
      </c>
      <c r="J44" s="2"/>
      <c r="K44" s="97">
        <f>COUNTIF(K7:K36,"K")</f>
        <v>0</v>
      </c>
      <c r="L44" s="97">
        <f>COUNTIF(K7:K36,"U")</f>
        <v>0</v>
      </c>
      <c r="M44" s="2"/>
      <c r="N44" s="2"/>
      <c r="O44" s="2"/>
    </row>
    <row r="45" spans="1:15" ht="23.25" x14ac:dyDescent="0.25">
      <c r="A45" s="2"/>
      <c r="B45" s="2"/>
      <c r="C45" s="2"/>
      <c r="D45" s="15"/>
      <c r="E45" s="83" t="s">
        <v>33</v>
      </c>
      <c r="F45" s="35">
        <f>(COUNTIF(K7:K36,"F"))*Grundlage!$A$5</f>
        <v>0</v>
      </c>
      <c r="H45" s="86"/>
      <c r="I45" s="87"/>
      <c r="J45" s="88"/>
      <c r="K45" s="7"/>
      <c r="L45" s="2"/>
      <c r="M45" s="2"/>
      <c r="N45" s="2"/>
      <c r="O45" s="2"/>
    </row>
    <row r="46" spans="1:15" ht="15" x14ac:dyDescent="0.2">
      <c r="A46" s="2"/>
      <c r="B46" s="2"/>
      <c r="C46" s="2"/>
      <c r="D46" s="15"/>
      <c r="E46" s="42"/>
      <c r="F46" s="70"/>
      <c r="H46" s="89"/>
      <c r="I46" s="89"/>
      <c r="J46" s="89"/>
      <c r="K46" s="2"/>
      <c r="L46" s="2"/>
      <c r="M46" s="2"/>
      <c r="N46" s="2"/>
      <c r="O46" s="2"/>
    </row>
    <row r="47" spans="1:15" ht="15.75" x14ac:dyDescent="0.25">
      <c r="A47" s="2"/>
      <c r="B47" s="2"/>
      <c r="C47" s="2"/>
      <c r="D47" s="15"/>
      <c r="E47" s="83" t="s">
        <v>33</v>
      </c>
      <c r="F47" s="35">
        <f>(COUNTIF(L7:L36,"F"))*Grundlage!$A$5</f>
        <v>0</v>
      </c>
      <c r="H47" s="2"/>
      <c r="I47" s="2"/>
      <c r="J47" s="2"/>
      <c r="K47" s="2"/>
      <c r="L47" s="2"/>
      <c r="M47" s="2"/>
      <c r="N47" s="2"/>
    </row>
  </sheetData>
  <mergeCells count="3">
    <mergeCell ref="D5:F5"/>
    <mergeCell ref="G5:I5"/>
    <mergeCell ref="A2:N2"/>
  </mergeCells>
  <phoneticPr fontId="9" type="noConversion"/>
  <conditionalFormatting sqref="F8:F36 L7:L36 M8:M36 N7:N36">
    <cfRule type="cellIs" dxfId="104" priority="1" stopIfTrue="1" operator="equal">
      <formula>0</formula>
    </cfRule>
  </conditionalFormatting>
  <conditionalFormatting sqref="J7:J36">
    <cfRule type="cellIs" dxfId="103" priority="2" stopIfTrue="1" operator="equal">
      <formula>0</formula>
    </cfRule>
  </conditionalFormatting>
  <conditionalFormatting sqref="I7:I36">
    <cfRule type="cellIs" dxfId="102" priority="13" operator="lessThan">
      <formula>0</formula>
    </cfRule>
    <cfRule type="cellIs" dxfId="101" priority="14" stopIfTrue="1" operator="equal">
      <formula>0</formula>
    </cfRule>
  </conditionalFormatting>
  <conditionalFormatting sqref="K12:K13 K19:K20 K26:K27 K33:K36">
    <cfRule type="cellIs" dxfId="100" priority="12" stopIfTrue="1" operator="equal">
      <formula>0</formula>
    </cfRule>
  </conditionalFormatting>
  <conditionalFormatting sqref="A7:B36">
    <cfRule type="cellIs" dxfId="99" priority="10" stopIfTrue="1" operator="equal">
      <formula>"Sa"</formula>
    </cfRule>
    <cfRule type="cellIs" dxfId="98" priority="11" stopIfTrue="1" operator="equal">
      <formula>"So"</formula>
    </cfRule>
  </conditionalFormatting>
  <conditionalFormatting sqref="F43 F41 F39 I41:M41 K44:L44">
    <cfRule type="cellIs" dxfId="97" priority="9" operator="equal">
      <formula>0</formula>
    </cfRule>
  </conditionalFormatting>
  <conditionalFormatting sqref="F47 F43 F45">
    <cfRule type="cellIs" dxfId="96" priority="7" operator="equal">
      <formula>0</formula>
    </cfRule>
    <cfRule type="cellIs" dxfId="95" priority="8" operator="equal">
      <formula>0</formula>
    </cfRule>
  </conditionalFormatting>
  <conditionalFormatting sqref="F7:F36">
    <cfRule type="cellIs" dxfId="94" priority="6" operator="lessThan">
      <formula>0</formula>
    </cfRule>
  </conditionalFormatting>
  <conditionalFormatting sqref="I44">
    <cfRule type="cellIs" dxfId="93" priority="4" operator="lessThanOrEqual">
      <formula>0</formula>
    </cfRule>
    <cfRule type="cellIs" dxfId="92" priority="5" operator="greaterThan">
      <formula>0</formula>
    </cfRule>
  </conditionalFormatting>
  <conditionalFormatting sqref="K44:L44 L4">
    <cfRule type="cellIs" dxfId="91" priority="3" operator="equal">
      <formula>0</formula>
    </cfRule>
    <cfRule type="cellIs" dxfId="90" priority="15" operator="equal">
      <formula>0</formula>
    </cfRule>
  </conditionalFormatting>
  <dataValidations count="2">
    <dataValidation type="list" allowBlank="1" showInputMessage="1" showErrorMessage="1" sqref="D7:E36 G7:H36">
      <formula1>Zeiten</formula1>
    </dataValidation>
    <dataValidation type="list" allowBlank="1" showErrorMessage="1" sqref="K7:K36">
      <formula1>$K$2:$K$4</formula1>
    </dataValidation>
  </dataValidations>
  <printOptions horizontalCentered="1" verticalCentered="1"/>
  <pageMargins left="0.78749999999999998" right="0.78749999999999998" top="0.60972222222222228" bottom="0.6" header="0.51180555555555562" footer="0.51180555555555562"/>
  <pageSetup paperSize="9" scale="7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</sheetPr>
  <dimension ref="A1:IU50"/>
  <sheetViews>
    <sheetView showGridLines="0" zoomScale="85" zoomScaleNormal="85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9.7109375" customWidth="1"/>
    <col min="2" max="2" width="10.7109375" customWidth="1"/>
    <col min="3" max="3" width="11.5703125" customWidth="1"/>
    <col min="4" max="5" width="12.140625" customWidth="1"/>
    <col min="6" max="6" width="14.28515625" bestFit="1" customWidth="1"/>
    <col min="7" max="8" width="12.140625" customWidth="1"/>
    <col min="9" max="9" width="13.42578125" customWidth="1"/>
    <col min="10" max="10" width="12.140625" customWidth="1"/>
    <col min="11" max="11" width="9.28515625" bestFit="1" customWidth="1"/>
    <col min="12" max="12" width="8" bestFit="1" customWidth="1"/>
    <col min="13" max="13" width="12.28515625" bestFit="1" customWidth="1"/>
    <col min="14" max="14" width="8.7109375" bestFit="1" customWidth="1"/>
    <col min="15" max="15" width="7.42578125" bestFit="1" customWidth="1"/>
  </cols>
  <sheetData>
    <row r="1" spans="1:25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  <c r="IM1" s="1"/>
      <c r="IN1" s="1"/>
      <c r="IO1" s="1"/>
      <c r="IP1" s="1"/>
      <c r="IQ1" s="1"/>
      <c r="IR1" s="1"/>
      <c r="IS1" s="1"/>
      <c r="IT1" s="1"/>
    </row>
    <row r="2" spans="1:255" ht="33" x14ac:dyDescent="0.2">
      <c r="A2" s="382" t="s">
        <v>43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2"/>
      <c r="IM2" s="1"/>
      <c r="IN2" s="1"/>
      <c r="IO2" s="1"/>
      <c r="IP2" s="1"/>
      <c r="IQ2" s="1"/>
      <c r="IR2" s="1"/>
      <c r="IS2" s="1"/>
      <c r="IT2" s="1"/>
      <c r="IU2" s="1"/>
    </row>
    <row r="3" spans="1:255" ht="15.7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2"/>
      <c r="IM3" s="1"/>
      <c r="IN3" s="1"/>
      <c r="IO3" s="1"/>
      <c r="IP3" s="1"/>
      <c r="IQ3" s="1"/>
      <c r="IR3" s="1"/>
      <c r="IS3" s="1"/>
      <c r="IT3" s="1"/>
      <c r="IU3" s="1"/>
    </row>
    <row r="4" spans="1:255" ht="24" customHeight="1" x14ac:dyDescent="0.2">
      <c r="A4" s="8"/>
      <c r="B4" s="8"/>
      <c r="C4" s="106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 thickBot="1" x14ac:dyDescent="0.5">
      <c r="A5" s="2"/>
      <c r="B5" s="2"/>
      <c r="C5" s="13"/>
      <c r="D5" s="402" t="s">
        <v>0</v>
      </c>
      <c r="E5" s="402"/>
      <c r="F5" s="403"/>
      <c r="G5" s="404" t="s">
        <v>1</v>
      </c>
      <c r="H5" s="402"/>
      <c r="I5" s="402"/>
      <c r="J5" s="2"/>
      <c r="K5" s="94"/>
      <c r="L5" s="2"/>
      <c r="M5" s="2"/>
      <c r="N5" s="2"/>
      <c r="O5" s="32"/>
      <c r="IM5" s="1"/>
      <c r="IN5" s="1"/>
      <c r="IO5" s="1"/>
      <c r="IP5" s="1"/>
      <c r="IQ5" s="1"/>
      <c r="IR5" s="1"/>
      <c r="IS5" s="1"/>
      <c r="IT5" s="1"/>
      <c r="IU5" s="1"/>
    </row>
    <row r="6" spans="1:255" ht="15.75" thickBot="1" x14ac:dyDescent="0.25">
      <c r="A6" s="128" t="s">
        <v>2</v>
      </c>
      <c r="B6" s="128" t="s">
        <v>24</v>
      </c>
      <c r="C6" s="128" t="s">
        <v>3</v>
      </c>
      <c r="D6" s="127" t="s">
        <v>4</v>
      </c>
      <c r="E6" s="127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128" t="s">
        <v>23</v>
      </c>
      <c r="O6" s="45"/>
      <c r="IM6" s="1"/>
      <c r="IN6" s="1"/>
      <c r="IO6" s="1"/>
      <c r="IP6" s="1"/>
      <c r="IQ6" s="1"/>
      <c r="IR6" s="1"/>
      <c r="IS6" s="1"/>
      <c r="IT6" s="1"/>
      <c r="IU6" s="1"/>
    </row>
    <row r="7" spans="1:255" ht="14.25" x14ac:dyDescent="0.2">
      <c r="A7" s="129" t="str">
        <f>TEXT(C7,"TTT")</f>
        <v>Fr</v>
      </c>
      <c r="B7" s="129" t="str">
        <f>TRUNC((C7-WEEKDAY(C7,2)-DATE(YEAR(C7+4-WEEKDAY(C7,2)),1,-10))/7)&amp;". KW"</f>
        <v>26. KW</v>
      </c>
      <c r="C7" s="241">
        <v>41090</v>
      </c>
      <c r="D7" s="11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153">
        <f>SUMIF(I7:I9,"&gt;0")*Grundlage!$F$5</f>
        <v>0</v>
      </c>
      <c r="O7" s="54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4.25" x14ac:dyDescent="0.2">
      <c r="A8" s="131" t="str">
        <f t="shared" ref="A8:A34" si="0">TEXT(C8,"TTT")</f>
        <v>Sa</v>
      </c>
      <c r="B8" s="131" t="str">
        <f t="shared" ref="B8:B34" si="1">TRUNC((C8-WEEKDAY(C8,2)-DATE(YEAR(C8+4-WEEKDAY(C8,2)),1,-10))/7)&amp;". KW"</f>
        <v>26. KW</v>
      </c>
      <c r="C8" s="196">
        <f>C7+1</f>
        <v>41091</v>
      </c>
      <c r="D8" s="115"/>
      <c r="E8" s="115"/>
      <c r="F8" s="139">
        <f>IF(E8&lt;D8,(E8+1-Grundlage!$B$5-D8)*24,(E8-D8-Grundlage!$B$5)*24)</f>
        <v>-0.75</v>
      </c>
      <c r="G8" s="115"/>
      <c r="H8" s="115"/>
      <c r="I8" s="146">
        <f>IF(H8&lt;G8,(H8+1-Grundlage!$B$5-G8)*24,(H8-G8-Grundlage!$B$5)*24)</f>
        <v>-0.75</v>
      </c>
      <c r="J8" s="139" t="str">
        <f t="shared" ref="J8:J34" si="2">IF(G8="","",I8-F8)</f>
        <v/>
      </c>
      <c r="K8" s="122"/>
      <c r="L8" s="154" t="str">
        <f>IF(K8="F",Grundlage!D6,"")</f>
        <v/>
      </c>
      <c r="M8" s="155" t="str">
        <f>IF(I8&lt;0,"",Grundlage!$E$5)</f>
        <v/>
      </c>
      <c r="N8" s="156">
        <f>SUMIF(I8:I10,"&gt;0")*Grundlage!$F$5</f>
        <v>0</v>
      </c>
      <c r="O8" s="54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4.25" x14ac:dyDescent="0.2">
      <c r="A9" s="131" t="str">
        <f t="shared" si="0"/>
        <v>So</v>
      </c>
      <c r="B9" s="131" t="str">
        <f t="shared" si="1"/>
        <v>26. KW</v>
      </c>
      <c r="C9" s="196">
        <f t="shared" ref="C9:C37" si="3">C8+1</f>
        <v>41092</v>
      </c>
      <c r="D9" s="115"/>
      <c r="E9" s="115"/>
      <c r="F9" s="139">
        <f>IF(E9&lt;D9,(E9+1-Grundlage!$B$5-D9)*24,(E9-D9-Grundlage!$B$5)*24)</f>
        <v>-0.75</v>
      </c>
      <c r="G9" s="115"/>
      <c r="H9" s="115"/>
      <c r="I9" s="146">
        <f>IF(H9&lt;G9,(H9+1-Grundlage!$B$5-G9)*24,(H9-G9-Grundlage!$B$5)*24)</f>
        <v>-0.75</v>
      </c>
      <c r="J9" s="139" t="str">
        <f t="shared" si="2"/>
        <v/>
      </c>
      <c r="K9" s="122"/>
      <c r="L9" s="154" t="str">
        <f>IF(K9="F",Grundlage!D7,"")</f>
        <v/>
      </c>
      <c r="M9" s="157" t="str">
        <f>IF(I9&lt;0,"",Grundlage!$E$5)</f>
        <v/>
      </c>
      <c r="N9" s="156">
        <f>SUMIF(I9:I11,"&gt;0")*Grundlage!$F$5</f>
        <v>0</v>
      </c>
      <c r="O9" s="54"/>
      <c r="IM9" s="1"/>
      <c r="IN9" s="1"/>
      <c r="IO9" s="1"/>
      <c r="IP9" s="1"/>
      <c r="IQ9" s="1"/>
      <c r="IR9" s="1"/>
      <c r="IS9" s="1"/>
      <c r="IT9" s="1"/>
      <c r="IU9" s="1"/>
    </row>
    <row r="10" spans="1:255" ht="14.25" x14ac:dyDescent="0.2">
      <c r="A10" s="133" t="str">
        <f t="shared" si="0"/>
        <v>Mo</v>
      </c>
      <c r="B10" s="133" t="str">
        <f t="shared" si="1"/>
        <v>27. KW</v>
      </c>
      <c r="C10" s="196">
        <f t="shared" si="3"/>
        <v>41093</v>
      </c>
      <c r="D10" s="118"/>
      <c r="E10" s="118"/>
      <c r="F10" s="140">
        <f>IF(E10&lt;D10,(E10+1-Grundlage!$B$5-D10)*24,(E10-D10-Grundlage!$B$5)*24)</f>
        <v>-0.75</v>
      </c>
      <c r="G10" s="118"/>
      <c r="H10" s="118"/>
      <c r="I10" s="147">
        <f>IF(H10&lt;G10,(H10+1-Grundlage!$B$5-G10)*24,(H10-G10-Grundlage!$B$5)*24)</f>
        <v>-0.75</v>
      </c>
      <c r="J10" s="140" t="str">
        <f t="shared" si="2"/>
        <v/>
      </c>
      <c r="K10" s="126"/>
      <c r="L10" s="158" t="str">
        <f>IF(K10="F",Grundlage!D8,"")</f>
        <v/>
      </c>
      <c r="M10" s="159" t="str">
        <f>IF(I10&lt;0,"",Grundlage!$E$5)</f>
        <v/>
      </c>
      <c r="N10" s="160">
        <f>SUMIF(I10:I12,"&gt;0")*Grundlage!$F$5</f>
        <v>0</v>
      </c>
      <c r="O10" s="54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4.25" x14ac:dyDescent="0.2">
      <c r="A11" s="134" t="str">
        <f t="shared" si="0"/>
        <v>Di</v>
      </c>
      <c r="B11" s="134" t="str">
        <f t="shared" si="1"/>
        <v>27. KW</v>
      </c>
      <c r="C11" s="196">
        <f t="shared" si="3"/>
        <v>41094</v>
      </c>
      <c r="D11" s="174"/>
      <c r="E11" s="174"/>
      <c r="F11" s="141">
        <f>IF(E11&lt;D11,(E11+1-Grundlage!$B$5-D11)*24,(E11-D11-Grundlage!$B$5)*24)</f>
        <v>-0.75</v>
      </c>
      <c r="G11" s="174"/>
      <c r="H11" s="174"/>
      <c r="I11" s="148">
        <f>IF(H11&lt;G11,(H11+1-Grundlage!$B$5-G11)*24,(H11-G11-Grundlage!$B$5)*24)</f>
        <v>-0.75</v>
      </c>
      <c r="J11" s="141" t="str">
        <f t="shared" si="2"/>
        <v/>
      </c>
      <c r="K11" s="176"/>
      <c r="L11" s="161" t="str">
        <f>IF(K11="F",Grundlage!D9,"")</f>
        <v/>
      </c>
      <c r="M11" s="162" t="str">
        <f>IF(I11&lt;0,"",Grundlage!$E$5)</f>
        <v/>
      </c>
      <c r="N11" s="163">
        <f>SUMIF(I11:I13,"&gt;0")*Grundlage!$F$5</f>
        <v>0</v>
      </c>
      <c r="O11" s="54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4.25" x14ac:dyDescent="0.2">
      <c r="A12" s="131" t="str">
        <f t="shared" si="0"/>
        <v>Mi</v>
      </c>
      <c r="B12" s="131" t="str">
        <f t="shared" si="1"/>
        <v>27. KW</v>
      </c>
      <c r="C12" s="196">
        <f t="shared" si="3"/>
        <v>41095</v>
      </c>
      <c r="D12" s="111"/>
      <c r="E12" s="111"/>
      <c r="F12" s="142">
        <f>IF(E12&lt;D12,(E12+1-Grundlage!$B$5-D12)*24,(E12-D12-Grundlage!$B$5)*24)</f>
        <v>-0.75</v>
      </c>
      <c r="G12" s="111"/>
      <c r="H12" s="111"/>
      <c r="I12" s="149">
        <f>IF(H12&lt;G12,(H12+1-Grundlage!$B$5-G12)*24,(H12-G12-Grundlage!$B$5)*24)</f>
        <v>-0.75</v>
      </c>
      <c r="J12" s="142" t="str">
        <f t="shared" si="2"/>
        <v/>
      </c>
      <c r="K12" s="123"/>
      <c r="L12" s="164" t="str">
        <f>IF(K12="F",Grundlage!D10,"")</f>
        <v/>
      </c>
      <c r="M12" s="165" t="str">
        <f>IF(I12&lt;0,"",Grundlage!$E$5)</f>
        <v/>
      </c>
      <c r="N12" s="166">
        <f>SUMIF(I12:I14,"&gt;0")*Grundlage!$F$5</f>
        <v>0</v>
      </c>
      <c r="O12" s="56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4.25" x14ac:dyDescent="0.2">
      <c r="A13" s="273" t="str">
        <f t="shared" si="0"/>
        <v>Do</v>
      </c>
      <c r="B13" s="273" t="str">
        <f t="shared" si="1"/>
        <v>27. KW</v>
      </c>
      <c r="C13" s="196">
        <f t="shared" si="3"/>
        <v>41096</v>
      </c>
      <c r="D13" s="239"/>
      <c r="E13" s="239"/>
      <c r="F13" s="279">
        <f>IF(E13&lt;D13,(E13+1-Grundlage!$B$5-D13)*24,(E13-D13-Grundlage!$B$5)*24)</f>
        <v>-0.75</v>
      </c>
      <c r="G13" s="239"/>
      <c r="H13" s="239"/>
      <c r="I13" s="275">
        <f>IF(H13&lt;G13,(H13+1-Grundlage!$B$5-G13)*24,(H13-G13-Grundlage!$B$5)*24)</f>
        <v>-0.75</v>
      </c>
      <c r="J13" s="279" t="str">
        <f t="shared" si="2"/>
        <v/>
      </c>
      <c r="K13" s="289"/>
      <c r="L13" s="280" t="str">
        <f>IF(K13="F",Grundlage!D11,"")</f>
        <v/>
      </c>
      <c r="M13" s="327" t="str">
        <f>IF(I13&lt;0,"",Grundlage!$E$5)</f>
        <v/>
      </c>
      <c r="N13" s="282">
        <f>SUMIF(I13:I15,"&gt;0")*Grundlage!$F$5</f>
        <v>0</v>
      </c>
      <c r="O13" s="54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4.25" x14ac:dyDescent="0.2">
      <c r="A14" s="131" t="str">
        <f t="shared" si="0"/>
        <v>Fr</v>
      </c>
      <c r="B14" s="131" t="str">
        <f t="shared" si="1"/>
        <v>27. KW</v>
      </c>
      <c r="C14" s="196">
        <f t="shared" si="3"/>
        <v>41097</v>
      </c>
      <c r="D14" s="111"/>
      <c r="E14" s="111"/>
      <c r="F14" s="142">
        <f>IF(E14&lt;D14,(E14+1-Grundlage!$B$5-D14)*24,(E14-D14-Grundlage!$B$5)*24)</f>
        <v>-0.75</v>
      </c>
      <c r="G14" s="111"/>
      <c r="H14" s="111"/>
      <c r="I14" s="149">
        <f>IF(H14&lt;G14,(H14+1-Grundlage!$B$5-G14)*24,(H14-G14-Grundlage!$B$5)*24)</f>
        <v>-0.75</v>
      </c>
      <c r="J14" s="142" t="str">
        <f t="shared" si="2"/>
        <v/>
      </c>
      <c r="K14" s="123"/>
      <c r="L14" s="164" t="str">
        <f>IF(K14="F",Grundlage!D12,"")</f>
        <v/>
      </c>
      <c r="M14" s="170" t="str">
        <f>IF(I14&lt;0,"",Grundlage!$E$5)</f>
        <v/>
      </c>
      <c r="N14" s="166">
        <f>SUMIF(I14:I16,"&gt;0")*Grundlage!$F$5</f>
        <v>0</v>
      </c>
      <c r="O14" s="54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14.25" x14ac:dyDescent="0.2">
      <c r="A15" s="131" t="str">
        <f t="shared" si="0"/>
        <v>Sa</v>
      </c>
      <c r="B15" s="131" t="str">
        <f t="shared" si="1"/>
        <v>27. KW</v>
      </c>
      <c r="C15" s="196">
        <f t="shared" si="3"/>
        <v>41098</v>
      </c>
      <c r="D15" s="115"/>
      <c r="E15" s="115"/>
      <c r="F15" s="139">
        <f>IF(E15&lt;D15,(E15+1-Grundlage!$B$5-D15)*24,(E15-D15-Grundlage!$B$5)*24)</f>
        <v>-0.75</v>
      </c>
      <c r="G15" s="115"/>
      <c r="H15" s="115"/>
      <c r="I15" s="146">
        <f>IF(H15&lt;G15,(H15+1-Grundlage!$B$5-G15)*24,(H15-G15-Grundlage!$B$5)*24)</f>
        <v>-0.75</v>
      </c>
      <c r="J15" s="139" t="str">
        <f t="shared" si="2"/>
        <v/>
      </c>
      <c r="K15" s="122"/>
      <c r="L15" s="154" t="str">
        <f>IF(K15="F",Grundlage!D13,"")</f>
        <v/>
      </c>
      <c r="M15" s="155" t="str">
        <f>IF(I15&lt;0,"",Grundlage!$E$5)</f>
        <v/>
      </c>
      <c r="N15" s="156">
        <f>SUMIF(I15:I17,"&gt;0")*Grundlage!$F$5</f>
        <v>0</v>
      </c>
      <c r="O15" s="54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4.25" x14ac:dyDescent="0.2">
      <c r="A16" s="131" t="str">
        <f t="shared" si="0"/>
        <v>So</v>
      </c>
      <c r="B16" s="131" t="str">
        <f t="shared" si="1"/>
        <v>27. KW</v>
      </c>
      <c r="C16" s="196">
        <f t="shared" si="3"/>
        <v>41099</v>
      </c>
      <c r="D16" s="115"/>
      <c r="E16" s="115"/>
      <c r="F16" s="139">
        <f>IF(E16&lt;D16,(E16+1-Grundlage!$B$5-D16)*24,(E16-D16-Grundlage!$B$5)*24)</f>
        <v>-0.75</v>
      </c>
      <c r="G16" s="115"/>
      <c r="H16" s="115"/>
      <c r="I16" s="146">
        <f>IF(H16&lt;G16,(H16+1-Grundlage!$B$5-G16)*24,(H16-G16-Grundlage!$B$5)*24)</f>
        <v>-0.75</v>
      </c>
      <c r="J16" s="139" t="str">
        <f t="shared" si="2"/>
        <v/>
      </c>
      <c r="K16" s="122"/>
      <c r="L16" s="154" t="str">
        <f>IF(K16="F",Grundlage!D14,"")</f>
        <v/>
      </c>
      <c r="M16" s="157" t="str">
        <f>IF(I16&lt;0,"",Grundlage!$E$5)</f>
        <v/>
      </c>
      <c r="N16" s="156">
        <f>SUMIF(I16:I18,"&gt;0")*Grundlage!$F$5</f>
        <v>0</v>
      </c>
      <c r="O16" s="54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4.25" x14ac:dyDescent="0.2">
      <c r="A17" s="133" t="str">
        <f t="shared" si="0"/>
        <v>Mo</v>
      </c>
      <c r="B17" s="133" t="str">
        <f t="shared" si="1"/>
        <v>28. KW</v>
      </c>
      <c r="C17" s="196">
        <f t="shared" si="3"/>
        <v>41100</v>
      </c>
      <c r="D17" s="118"/>
      <c r="E17" s="118"/>
      <c r="F17" s="140">
        <f>IF(E17&lt;D17,(E17+1-Grundlage!$B$5-D17)*24,(E17-D17-Grundlage!$B$5)*24)</f>
        <v>-0.75</v>
      </c>
      <c r="G17" s="118"/>
      <c r="H17" s="118"/>
      <c r="I17" s="147">
        <f>IF(H17&lt;G17,(H17+1-Grundlage!$B$5-G17)*24,(H17-G17-Grundlage!$B$5)*24)</f>
        <v>-0.75</v>
      </c>
      <c r="J17" s="140" t="str">
        <f t="shared" si="2"/>
        <v/>
      </c>
      <c r="K17" s="126"/>
      <c r="L17" s="158" t="str">
        <f>IF(K17="F",Grundlage!D15,"")</f>
        <v/>
      </c>
      <c r="M17" s="159" t="str">
        <f>IF(I17&lt;0,"",Grundlage!$E$5)</f>
        <v/>
      </c>
      <c r="N17" s="169">
        <f>SUMIF(I17:I19,"&gt;0")*Grundlage!$F$5</f>
        <v>0</v>
      </c>
      <c r="O17" s="54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4.25" x14ac:dyDescent="0.2">
      <c r="A18" s="134" t="str">
        <f t="shared" si="0"/>
        <v>Di</v>
      </c>
      <c r="B18" s="134" t="str">
        <f t="shared" si="1"/>
        <v>28. KW</v>
      </c>
      <c r="C18" s="196">
        <f t="shared" si="3"/>
        <v>41101</v>
      </c>
      <c r="D18" s="174"/>
      <c r="E18" s="174"/>
      <c r="F18" s="141">
        <f>IF(E18&lt;D18,(E18+1-Grundlage!$B$5-D18)*24,(E18-D18-Grundlage!$B$5)*24)</f>
        <v>-0.75</v>
      </c>
      <c r="G18" s="174"/>
      <c r="H18" s="174"/>
      <c r="I18" s="148">
        <f>IF(H18&lt;G18,(H18+1-Grundlage!$B$5-G18)*24,(H18-G18-Grundlage!$B$5)*24)</f>
        <v>-0.75</v>
      </c>
      <c r="J18" s="141" t="str">
        <f t="shared" si="2"/>
        <v/>
      </c>
      <c r="K18" s="176"/>
      <c r="L18" s="161" t="str">
        <f>IF(K18="F",Grundlage!D16,"")</f>
        <v/>
      </c>
      <c r="M18" s="162" t="str">
        <f>IF(I18&lt;0,"",Grundlage!$E$5)</f>
        <v/>
      </c>
      <c r="N18" s="163">
        <f>SUMIF(I18:I20,"&gt;0")*Grundlage!$F$5</f>
        <v>0</v>
      </c>
      <c r="O18" s="54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4.25" x14ac:dyDescent="0.2">
      <c r="A19" s="131" t="str">
        <f t="shared" si="0"/>
        <v>Mi</v>
      </c>
      <c r="B19" s="131" t="str">
        <f t="shared" si="1"/>
        <v>28. KW</v>
      </c>
      <c r="C19" s="196">
        <f t="shared" si="3"/>
        <v>41102</v>
      </c>
      <c r="D19" s="111"/>
      <c r="E19" s="111"/>
      <c r="F19" s="142">
        <f>IF(E19&lt;D19,(E19+1-Grundlage!$B$5-D19)*24,(E19-D19-Grundlage!$B$5)*24)</f>
        <v>-0.75</v>
      </c>
      <c r="G19" s="111"/>
      <c r="H19" s="111"/>
      <c r="I19" s="149">
        <f>IF(H19&lt;G19,(H19+1-Grundlage!$B$5-G19)*24,(H19-G19-Grundlage!$B$5)*24)</f>
        <v>-0.75</v>
      </c>
      <c r="J19" s="142" t="str">
        <f t="shared" si="2"/>
        <v/>
      </c>
      <c r="K19" s="123"/>
      <c r="L19" s="164" t="str">
        <f>IF(K19="F",Grundlage!D17,"")</f>
        <v/>
      </c>
      <c r="M19" s="165" t="str">
        <f>IF(I19&lt;0,"",Grundlage!$E$5)</f>
        <v/>
      </c>
      <c r="N19" s="166">
        <f>SUMIF(I19:I21,"&gt;0")*Grundlage!$F$5</f>
        <v>0</v>
      </c>
      <c r="O19" s="54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4.25" x14ac:dyDescent="0.2">
      <c r="A20" s="133" t="str">
        <f t="shared" si="0"/>
        <v>Do</v>
      </c>
      <c r="B20" s="133" t="str">
        <f t="shared" si="1"/>
        <v>28. KW</v>
      </c>
      <c r="C20" s="196">
        <f t="shared" si="3"/>
        <v>41103</v>
      </c>
      <c r="D20" s="118"/>
      <c r="E20" s="118"/>
      <c r="F20" s="140">
        <f>IF(E20&lt;D20,(E20+1-Grundlage!$B$5-D20)*24,(E20-D20-Grundlage!$B$5)*24)</f>
        <v>-0.75</v>
      </c>
      <c r="G20" s="118"/>
      <c r="H20" s="118"/>
      <c r="I20" s="147">
        <f>IF(H20&lt;G20,(H20+1-Grundlage!$B$5-G20)*24,(H20-G20-Grundlage!$B$5)*24)</f>
        <v>-0.75</v>
      </c>
      <c r="J20" s="140" t="str">
        <f t="shared" si="2"/>
        <v/>
      </c>
      <c r="K20" s="126"/>
      <c r="L20" s="158" t="str">
        <f>IF(K20="F",Grundlage!D18,"")</f>
        <v/>
      </c>
      <c r="M20" s="159" t="str">
        <f>IF(I20&lt;0,"",Grundlage!$E$5)</f>
        <v/>
      </c>
      <c r="N20" s="169">
        <f>SUMIF(I20:I22,"&gt;0")*Grundlage!$F$5</f>
        <v>0</v>
      </c>
      <c r="O20" s="54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4.25" x14ac:dyDescent="0.2">
      <c r="A21" s="193" t="str">
        <f t="shared" si="0"/>
        <v>Fr</v>
      </c>
      <c r="B21" s="193" t="str">
        <f t="shared" si="1"/>
        <v>28. KW</v>
      </c>
      <c r="C21" s="196">
        <f t="shared" si="3"/>
        <v>41104</v>
      </c>
      <c r="D21" s="116"/>
      <c r="E21" s="116"/>
      <c r="F21" s="200">
        <f>IF(E21&lt;D21,(E21+1-Grundlage!$B$5-D21)*24,(E21-D21-Grundlage!$B$5)*24)</f>
        <v>-0.75</v>
      </c>
      <c r="G21" s="116"/>
      <c r="H21" s="116"/>
      <c r="I21" s="204">
        <f>IF(H21&lt;G21,(H21+1-Grundlage!$B$5-G21)*24,(H21-G21-Grundlage!$B$5)*24)</f>
        <v>-0.75</v>
      </c>
      <c r="J21" s="200" t="str">
        <f t="shared" si="2"/>
        <v/>
      </c>
      <c r="K21" s="124"/>
      <c r="L21" s="215" t="str">
        <f>IF(K21="F",Grundlage!D19,"")</f>
        <v/>
      </c>
      <c r="M21" s="227" t="str">
        <f>IF(I21&lt;0,"",Grundlage!$E$5)</f>
        <v/>
      </c>
      <c r="N21" s="236">
        <f>SUMIF(I21:I23,"&gt;0")*Grundlage!$F$5</f>
        <v>0</v>
      </c>
      <c r="O21" s="54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14.25" x14ac:dyDescent="0.2">
      <c r="A22" s="131" t="str">
        <f t="shared" si="0"/>
        <v>Sa</v>
      </c>
      <c r="B22" s="131" t="str">
        <f t="shared" si="1"/>
        <v>28. KW</v>
      </c>
      <c r="C22" s="196">
        <f t="shared" si="3"/>
        <v>41105</v>
      </c>
      <c r="D22" s="111"/>
      <c r="E22" s="111"/>
      <c r="F22" s="142">
        <f>IF(E22&lt;D22,(E22+1-Grundlage!$B$5-D22)*24,(E22-D22-Grundlage!$B$5)*24)</f>
        <v>-0.75</v>
      </c>
      <c r="G22" s="111"/>
      <c r="H22" s="111"/>
      <c r="I22" s="149">
        <f>IF(H22&lt;G22,(H22+1-Grundlage!$B$5-G22)*24,(H22-G22-Grundlage!$B$5)*24)</f>
        <v>-0.75</v>
      </c>
      <c r="J22" s="142" t="str">
        <f t="shared" si="2"/>
        <v/>
      </c>
      <c r="K22" s="123"/>
      <c r="L22" s="164" t="str">
        <f>IF(K22="F",Grundlage!D20,"")</f>
        <v/>
      </c>
      <c r="M22" s="170" t="str">
        <f>IF(I22&lt;0,"",Grundlage!$E$5)</f>
        <v/>
      </c>
      <c r="N22" s="166">
        <f>SUMIF(I22:I24,"&gt;0")*Grundlage!$F$5</f>
        <v>0</v>
      </c>
      <c r="O22" s="54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14.25" x14ac:dyDescent="0.2">
      <c r="A23" s="131" t="str">
        <f t="shared" si="0"/>
        <v>So</v>
      </c>
      <c r="B23" s="131" t="str">
        <f t="shared" si="1"/>
        <v>28. KW</v>
      </c>
      <c r="C23" s="196">
        <f t="shared" si="3"/>
        <v>41106</v>
      </c>
      <c r="D23" s="115"/>
      <c r="E23" s="115"/>
      <c r="F23" s="139">
        <f>IF(E23&lt;D23,(E23+1-Grundlage!$B$5-D23)*24,(E23-D23-Grundlage!$B$5)*24)</f>
        <v>-0.75</v>
      </c>
      <c r="G23" s="115"/>
      <c r="H23" s="115"/>
      <c r="I23" s="146">
        <f>IF(H23&lt;G23,(H23+1-Grundlage!$B$5-G23)*24,(H23-G23-Grundlage!$B$5)*24)</f>
        <v>-0.75</v>
      </c>
      <c r="J23" s="139" t="str">
        <f t="shared" si="2"/>
        <v/>
      </c>
      <c r="K23" s="122"/>
      <c r="L23" s="154" t="str">
        <f>IF(K23="F",Grundlage!D21,"")</f>
        <v/>
      </c>
      <c r="M23" s="157" t="str">
        <f>IF(I23&lt;0,"",Grundlage!$E$5)</f>
        <v/>
      </c>
      <c r="N23" s="156">
        <f>SUMIF(I23:I25,"&gt;0")*Grundlage!$F$5</f>
        <v>0</v>
      </c>
      <c r="O23" s="54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4.25" x14ac:dyDescent="0.2">
      <c r="A24" s="133" t="str">
        <f t="shared" si="0"/>
        <v>Mo</v>
      </c>
      <c r="B24" s="133" t="str">
        <f t="shared" si="1"/>
        <v>29. KW</v>
      </c>
      <c r="C24" s="196">
        <f t="shared" si="3"/>
        <v>41107</v>
      </c>
      <c r="D24" s="118"/>
      <c r="E24" s="118"/>
      <c r="F24" s="140">
        <f>IF(E24&lt;D24,(E24+1-Grundlage!$B$5-D24)*24,(E24-D24-Grundlage!$B$5)*24)</f>
        <v>-0.75</v>
      </c>
      <c r="G24" s="118"/>
      <c r="H24" s="118"/>
      <c r="I24" s="147">
        <f>IF(H24&lt;G24,(H24+1-Grundlage!$B$5-G24)*24,(H24-G24-Grundlage!$B$5)*24)</f>
        <v>-0.75</v>
      </c>
      <c r="J24" s="140" t="str">
        <f t="shared" si="2"/>
        <v/>
      </c>
      <c r="K24" s="126"/>
      <c r="L24" s="158" t="str">
        <f>IF(K24="F",Grundlage!D22,"")</f>
        <v/>
      </c>
      <c r="M24" s="159" t="str">
        <f>IF(I24&lt;0,"",Grundlage!$E$5)</f>
        <v/>
      </c>
      <c r="N24" s="169">
        <f>SUMIF(I24:I26,"&gt;0")*Grundlage!$F$5</f>
        <v>0</v>
      </c>
      <c r="O24" s="54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4.25" x14ac:dyDescent="0.2">
      <c r="A25" s="134" t="str">
        <f t="shared" si="0"/>
        <v>Di</v>
      </c>
      <c r="B25" s="134" t="str">
        <f t="shared" si="1"/>
        <v>29. KW</v>
      </c>
      <c r="C25" s="196">
        <f t="shared" si="3"/>
        <v>41108</v>
      </c>
      <c r="D25" s="174"/>
      <c r="E25" s="174"/>
      <c r="F25" s="141">
        <f>IF(E25&lt;D25,(E25+1-Grundlage!$B$5-D25)*24,(E25-D25-Grundlage!$B$5)*24)</f>
        <v>-0.75</v>
      </c>
      <c r="G25" s="174"/>
      <c r="H25" s="174"/>
      <c r="I25" s="148">
        <f>IF(H25&lt;G25,(H25+1-Grundlage!$B$5-G25)*24,(H25-G25-Grundlage!$B$5)*24)</f>
        <v>-0.75</v>
      </c>
      <c r="J25" s="141" t="str">
        <f t="shared" si="2"/>
        <v/>
      </c>
      <c r="K25" s="176"/>
      <c r="L25" s="161" t="str">
        <f>IF(K25="F",Grundlage!D23,"")</f>
        <v/>
      </c>
      <c r="M25" s="162" t="str">
        <f>IF(I25&lt;0,"",Grundlage!$E$5)</f>
        <v/>
      </c>
      <c r="N25" s="163">
        <f>SUMIF(I25:I27,"&gt;0")*Grundlage!$F$5</f>
        <v>0</v>
      </c>
      <c r="O25" s="54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4.25" x14ac:dyDescent="0.2">
      <c r="A26" s="131" t="str">
        <f t="shared" si="0"/>
        <v>Mi</v>
      </c>
      <c r="B26" s="131" t="str">
        <f t="shared" si="1"/>
        <v>29. KW</v>
      </c>
      <c r="C26" s="196">
        <f t="shared" si="3"/>
        <v>41109</v>
      </c>
      <c r="D26" s="111"/>
      <c r="E26" s="111"/>
      <c r="F26" s="142">
        <f>IF(E26&lt;D26,(E26+1-Grundlage!$B$5-D26)*24,(E26-D26-Grundlage!$B$5)*24)</f>
        <v>-0.75</v>
      </c>
      <c r="G26" s="111"/>
      <c r="H26" s="111"/>
      <c r="I26" s="149">
        <f>IF(H26&lt;G26,(H26+1-Grundlage!$B$5-G26)*24,(H26-G26-Grundlage!$B$5)*24)</f>
        <v>-0.75</v>
      </c>
      <c r="J26" s="142" t="str">
        <f t="shared" si="2"/>
        <v/>
      </c>
      <c r="K26" s="123"/>
      <c r="L26" s="164" t="str">
        <f>IF(K26="F",Grundlage!D24,"")</f>
        <v/>
      </c>
      <c r="M26" s="165" t="str">
        <f>IF(I26&lt;0,"",Grundlage!$E$5)</f>
        <v/>
      </c>
      <c r="N26" s="166">
        <f>SUMIF(I26:I28,"&gt;0")*Grundlage!$F$5</f>
        <v>0</v>
      </c>
      <c r="O26" s="54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4.25" x14ac:dyDescent="0.2">
      <c r="A27" s="133" t="str">
        <f t="shared" si="0"/>
        <v>Do</v>
      </c>
      <c r="B27" s="133" t="str">
        <f t="shared" si="1"/>
        <v>29. KW</v>
      </c>
      <c r="C27" s="196">
        <f t="shared" si="3"/>
        <v>41110</v>
      </c>
      <c r="D27" s="118"/>
      <c r="E27" s="118"/>
      <c r="F27" s="140">
        <f>IF(E27&lt;D27,(E27+1-Grundlage!$B$5-D27)*24,(E27-D27-Grundlage!$B$5)*24)</f>
        <v>-0.75</v>
      </c>
      <c r="G27" s="118"/>
      <c r="H27" s="118"/>
      <c r="I27" s="147">
        <f>IF(H27&lt;G27,(H27+1-Grundlage!$B$5-G27)*24,(H27-G27-Grundlage!$B$5)*24)</f>
        <v>-0.75</v>
      </c>
      <c r="J27" s="140" t="str">
        <f t="shared" si="2"/>
        <v/>
      </c>
      <c r="K27" s="126"/>
      <c r="L27" s="158" t="str">
        <f>IF(K27="F",Grundlage!D25,"")</f>
        <v/>
      </c>
      <c r="M27" s="159" t="str">
        <f>IF(I27&lt;0,"",Grundlage!$E$5)</f>
        <v/>
      </c>
      <c r="N27" s="169">
        <f>SUMIF(I27:I29,"&gt;0")*Grundlage!$F$5</f>
        <v>0</v>
      </c>
      <c r="O27" s="54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4.25" x14ac:dyDescent="0.2">
      <c r="A28" s="193" t="str">
        <f t="shared" si="0"/>
        <v>Fr</v>
      </c>
      <c r="B28" s="193" t="str">
        <f t="shared" si="1"/>
        <v>29. KW</v>
      </c>
      <c r="C28" s="196">
        <f t="shared" si="3"/>
        <v>41111</v>
      </c>
      <c r="D28" s="116"/>
      <c r="E28" s="116"/>
      <c r="F28" s="200">
        <f>IF(E28&lt;D28,(E28+1-Grundlage!$B$5-D28)*24,(E28-D28-Grundlage!$B$5)*24)</f>
        <v>-0.75</v>
      </c>
      <c r="G28" s="116"/>
      <c r="H28" s="116"/>
      <c r="I28" s="204">
        <f>IF(H28&lt;G28,(H28+1-Grundlage!$B$5-G28)*24,(H28-G28-Grundlage!$B$5)*24)</f>
        <v>-0.75</v>
      </c>
      <c r="J28" s="200" t="str">
        <f t="shared" si="2"/>
        <v/>
      </c>
      <c r="K28" s="124"/>
      <c r="L28" s="215" t="str">
        <f>IF(K28="F",Grundlage!D26,"")</f>
        <v/>
      </c>
      <c r="M28" s="227" t="str">
        <f>IF(I28&lt;0,"",Grundlage!$E$5)</f>
        <v/>
      </c>
      <c r="N28" s="236">
        <f>SUMIF(I28:I30,"&gt;0")*Grundlage!$F$5</f>
        <v>0</v>
      </c>
      <c r="O28" s="54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ht="14.25" x14ac:dyDescent="0.2">
      <c r="A29" s="131" t="str">
        <f t="shared" si="0"/>
        <v>Sa</v>
      </c>
      <c r="B29" s="131" t="str">
        <f t="shared" si="1"/>
        <v>29. KW</v>
      </c>
      <c r="C29" s="196">
        <f t="shared" si="3"/>
        <v>41112</v>
      </c>
      <c r="D29" s="111"/>
      <c r="E29" s="111"/>
      <c r="F29" s="142">
        <f>IF(E29&lt;D29,(E29+1-Grundlage!$B$5-D29)*24,(E29-D29-Grundlage!$B$5)*24)</f>
        <v>-0.75</v>
      </c>
      <c r="G29" s="111"/>
      <c r="H29" s="111"/>
      <c r="I29" s="149">
        <f>IF(H29&lt;G29,(H29+1-Grundlage!$B$5-G29)*24,(H29-G29-Grundlage!$B$5)*24)</f>
        <v>-0.75</v>
      </c>
      <c r="J29" s="142" t="str">
        <f t="shared" si="2"/>
        <v/>
      </c>
      <c r="K29" s="123"/>
      <c r="L29" s="164" t="str">
        <f>IF(K29="F",Grundlage!D27,"")</f>
        <v/>
      </c>
      <c r="M29" s="170" t="str">
        <f>IF(I29&lt;0,"",Grundlage!$E$5)</f>
        <v/>
      </c>
      <c r="N29" s="166">
        <f>SUMIF(I29:I31,"&gt;0")*Grundlage!$F$5</f>
        <v>0</v>
      </c>
      <c r="O29" s="54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14.25" x14ac:dyDescent="0.2">
      <c r="A30" s="131" t="str">
        <f t="shared" si="0"/>
        <v>So</v>
      </c>
      <c r="B30" s="131" t="str">
        <f t="shared" si="1"/>
        <v>29. KW</v>
      </c>
      <c r="C30" s="196">
        <f t="shared" si="3"/>
        <v>41113</v>
      </c>
      <c r="D30" s="115"/>
      <c r="E30" s="115"/>
      <c r="F30" s="139">
        <f>IF(E30&lt;D30,(E30+1-Grundlage!$B$5-D30)*24,(E30-D30-Grundlage!$B$5)*24)</f>
        <v>-0.75</v>
      </c>
      <c r="G30" s="115"/>
      <c r="H30" s="115"/>
      <c r="I30" s="146">
        <f>IF(H30&lt;G30,(H30+1-Grundlage!$B$5-G30)*24,(H30-G30-Grundlage!$B$5)*24)</f>
        <v>-0.75</v>
      </c>
      <c r="J30" s="139" t="str">
        <f t="shared" si="2"/>
        <v/>
      </c>
      <c r="K30" s="122"/>
      <c r="L30" s="154" t="str">
        <f>IF(K30="F",Grundlage!D28,"")</f>
        <v/>
      </c>
      <c r="M30" s="157" t="str">
        <f>IF(I30&lt;0,"",Grundlage!$E$5)</f>
        <v/>
      </c>
      <c r="N30" s="156">
        <f>SUMIF(I30:I32,"&gt;0")*Grundlage!$F$5</f>
        <v>0</v>
      </c>
      <c r="O30" s="54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4.25" customHeight="1" x14ac:dyDescent="0.2">
      <c r="A31" s="133" t="str">
        <f t="shared" si="0"/>
        <v>Mo</v>
      </c>
      <c r="B31" s="133" t="str">
        <f t="shared" si="1"/>
        <v>30. KW</v>
      </c>
      <c r="C31" s="196">
        <f t="shared" si="3"/>
        <v>41114</v>
      </c>
      <c r="D31" s="118"/>
      <c r="E31" s="118"/>
      <c r="F31" s="140">
        <f>IF(E31&lt;D31,(E31+1-Grundlage!$B$5-D31)*24,(E31-D31-Grundlage!$B$5)*24)</f>
        <v>-0.75</v>
      </c>
      <c r="G31" s="118"/>
      <c r="H31" s="118"/>
      <c r="I31" s="147">
        <f>IF(H31&lt;G31,(H31+1-Grundlage!$B$5-G31)*24,(H31-G31-Grundlage!$B$5)*24)</f>
        <v>-0.75</v>
      </c>
      <c r="J31" s="140" t="str">
        <f t="shared" si="2"/>
        <v/>
      </c>
      <c r="K31" s="126"/>
      <c r="L31" s="158" t="str">
        <f>IF(K31="F",Grundlage!D29,"")</f>
        <v/>
      </c>
      <c r="M31" s="159" t="str">
        <f>IF(I31&lt;0,"",Grundlage!$E$5)</f>
        <v/>
      </c>
      <c r="N31" s="169">
        <f>SUMIF(I31:I33,"&gt;0")*Grundlage!$F$5</f>
        <v>0</v>
      </c>
      <c r="O31" s="54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4.25" x14ac:dyDescent="0.2">
      <c r="A32" s="134" t="str">
        <f t="shared" si="0"/>
        <v>Di</v>
      </c>
      <c r="B32" s="134" t="str">
        <f t="shared" si="1"/>
        <v>30. KW</v>
      </c>
      <c r="C32" s="196">
        <f t="shared" si="3"/>
        <v>41115</v>
      </c>
      <c r="D32" s="174"/>
      <c r="E32" s="174"/>
      <c r="F32" s="141">
        <f>IF(E32&lt;D32,(E32+1-Grundlage!$B$5-D32)*24,(E32-D32-Grundlage!$B$5)*24)</f>
        <v>-0.75</v>
      </c>
      <c r="G32" s="174"/>
      <c r="H32" s="174"/>
      <c r="I32" s="148">
        <f>IF(H32&lt;G32,(H32+1-Grundlage!$B$5-G32)*24,(H32-G32-Grundlage!$B$5)*24)</f>
        <v>-0.75</v>
      </c>
      <c r="J32" s="141" t="str">
        <f t="shared" si="2"/>
        <v/>
      </c>
      <c r="K32" s="176"/>
      <c r="L32" s="161" t="str">
        <f>IF(K32="F",Grundlage!D30,"")</f>
        <v/>
      </c>
      <c r="M32" s="162" t="str">
        <f>IF(I32&lt;0,"",Grundlage!$E$5)</f>
        <v/>
      </c>
      <c r="N32" s="163">
        <f>SUMIF(I32:I34,"&gt;0")*Grundlage!$F$5</f>
        <v>0</v>
      </c>
      <c r="O32" s="32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4.25" x14ac:dyDescent="0.2">
      <c r="A33" s="131" t="str">
        <f t="shared" si="0"/>
        <v>Mi</v>
      </c>
      <c r="B33" s="131" t="str">
        <f t="shared" si="1"/>
        <v>30. KW</v>
      </c>
      <c r="C33" s="196">
        <f t="shared" si="3"/>
        <v>41116</v>
      </c>
      <c r="D33" s="111"/>
      <c r="E33" s="111"/>
      <c r="F33" s="142">
        <f>IF(E33&lt;D33,(E33+1-Grundlage!$B$5-D33)*24,(E33-D33-Grundlage!$B$5)*24)</f>
        <v>-0.75</v>
      </c>
      <c r="G33" s="111"/>
      <c r="H33" s="111"/>
      <c r="I33" s="149">
        <f>IF(H33&lt;G33,(H33+1-Grundlage!$B$5-G33)*24,(H33-G33-Grundlage!$B$5)*24)</f>
        <v>-0.75</v>
      </c>
      <c r="J33" s="142" t="str">
        <f t="shared" si="2"/>
        <v/>
      </c>
      <c r="K33" s="123"/>
      <c r="L33" s="164" t="str">
        <f>IF(K33="F",Grundlage!D31,"")</f>
        <v/>
      </c>
      <c r="M33" s="165" t="str">
        <f>IF(I33&lt;0,"",Grundlage!$E$5)</f>
        <v/>
      </c>
      <c r="N33" s="166">
        <f>SUMIF(I33:I35,"&gt;0")*Grundlage!$F$5</f>
        <v>0</v>
      </c>
      <c r="O33" s="54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4.25" x14ac:dyDescent="0.2">
      <c r="A34" s="273" t="str">
        <f t="shared" si="0"/>
        <v>Do</v>
      </c>
      <c r="B34" s="273" t="str">
        <f t="shared" si="1"/>
        <v>30. KW</v>
      </c>
      <c r="C34" s="196">
        <f t="shared" si="3"/>
        <v>41117</v>
      </c>
      <c r="D34" s="239"/>
      <c r="E34" s="239"/>
      <c r="F34" s="279">
        <f>IF(E34&lt;D34,(E34+1-Grundlage!$B$5-D34)*24,(E34-D34-Grundlage!$B$5)*24)</f>
        <v>-0.75</v>
      </c>
      <c r="G34" s="239"/>
      <c r="H34" s="239"/>
      <c r="I34" s="275">
        <f>IF(H34&lt;G34,(H34+1-Grundlage!$B$5-G34)*24,(H34-G34-Grundlage!$B$5)*24)</f>
        <v>-0.75</v>
      </c>
      <c r="J34" s="279" t="str">
        <f t="shared" si="2"/>
        <v/>
      </c>
      <c r="K34" s="289"/>
      <c r="L34" s="280" t="str">
        <f>IF(K34="F",Grundlage!D32,"")</f>
        <v/>
      </c>
      <c r="M34" s="281" t="str">
        <f>IF(I34&lt;0,"",Grundlage!$E$5)</f>
        <v/>
      </c>
      <c r="N34" s="282">
        <f>SUMIF(I34:I36,"&gt;0")*Grundlage!$F$5</f>
        <v>0</v>
      </c>
      <c r="O34" s="54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4.25" x14ac:dyDescent="0.2">
      <c r="A35" s="131" t="str">
        <f>TEXT(C35,"TTT")</f>
        <v>Fr</v>
      </c>
      <c r="B35" s="131" t="str">
        <f>TRUNC((C35-WEEKDAY(C35,2)-DATE(YEAR(C35+4-WEEKDAY(C35,2)),1,-10))/7)&amp;". KW"</f>
        <v>30. KW</v>
      </c>
      <c r="C35" s="196">
        <f t="shared" si="3"/>
        <v>41118</v>
      </c>
      <c r="D35" s="111"/>
      <c r="E35" s="111"/>
      <c r="F35" s="142">
        <f>IF(E35&lt;D35,(E35+1-Grundlage!$B$5-D35)*24,(E35-D35-Grundlage!$B$5)*24)</f>
        <v>-0.75</v>
      </c>
      <c r="G35" s="111"/>
      <c r="H35" s="111"/>
      <c r="I35" s="149">
        <f>IF(H35&lt;G35,(H35+1-Grundlage!$B$5-G35)*24,(H35-G35-Grundlage!$B$5)*24)</f>
        <v>-0.75</v>
      </c>
      <c r="J35" s="142" t="str">
        <f>IF(G35="","",I35-F35)</f>
        <v/>
      </c>
      <c r="K35" s="123"/>
      <c r="L35" s="164" t="str">
        <f>IF(K35="F",Grundlage!D33,"")</f>
        <v/>
      </c>
      <c r="M35" s="165" t="str">
        <f>IF(I35&lt;0,"",Grundlage!$E$5)</f>
        <v/>
      </c>
      <c r="N35" s="166">
        <f>SUMIF(I35:I37,"&gt;0")*Grundlage!$F$5</f>
        <v>0</v>
      </c>
      <c r="O35" s="54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" customFormat="1" ht="14.25" x14ac:dyDescent="0.2">
      <c r="A36" s="137" t="str">
        <f>TEXT(C36,"TTT")</f>
        <v>Sa</v>
      </c>
      <c r="B36" s="137" t="str">
        <f>TRUNC((C36-WEEKDAY(C36,2)-DATE(YEAR(C36+4-WEEKDAY(C36,2)),1,-10))/7)&amp;". KW"</f>
        <v>30. KW</v>
      </c>
      <c r="C36" s="196">
        <f t="shared" si="3"/>
        <v>41119</v>
      </c>
      <c r="D36" s="115"/>
      <c r="E36" s="115"/>
      <c r="F36" s="139">
        <f>IF(E36&lt;D36,(E36+1-Grundlage!$B$5-D36)*24,(E36-D36-Grundlage!$B$5)*24)</f>
        <v>-0.75</v>
      </c>
      <c r="G36" s="115"/>
      <c r="H36" s="115"/>
      <c r="I36" s="146">
        <f>IF(H36&lt;G36,(H36+1-Grundlage!$B$5-G36)*24,(H36-G36-Grundlage!$B$5)*24)</f>
        <v>-0.75</v>
      </c>
      <c r="J36" s="139" t="str">
        <f>IF(G36="","",I36-F36)</f>
        <v/>
      </c>
      <c r="K36" s="122"/>
      <c r="L36" s="154" t="str">
        <f>IF(K36="F",Grundlage!D34,"")</f>
        <v/>
      </c>
      <c r="M36" s="157" t="str">
        <f>IF(I36&lt;0,"",Grundlage!$E$5)</f>
        <v/>
      </c>
      <c r="N36" s="156">
        <f>SUMIF(I36:I38,"&gt;0")*Grundlage!$F$5</f>
        <v>0</v>
      </c>
      <c r="O36" s="54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15" thickBot="1" x14ac:dyDescent="0.25">
      <c r="A37" s="135" t="str">
        <f>TEXT(C37,"TTT")</f>
        <v>So</v>
      </c>
      <c r="B37" s="135" t="str">
        <f>TRUNC((C37-WEEKDAY(C37,2)-DATE(YEAR(C37+4-WEEKDAY(C37,2)),1,-10))/7)&amp;". KW"</f>
        <v>30. KW</v>
      </c>
      <c r="C37" s="196">
        <f t="shared" si="3"/>
        <v>41120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2" t="str">
        <f>IF(I37&lt;0,"",Grundlage!$E$5)</f>
        <v/>
      </c>
      <c r="N37" s="173">
        <f>SUMIF(I37:I39,"&gt;0")*Grundlage!$F$5</f>
        <v>0</v>
      </c>
      <c r="O37" s="54"/>
      <c r="IM37" s="1"/>
      <c r="IN37" s="1"/>
      <c r="IO37" s="1"/>
      <c r="IP37" s="1"/>
      <c r="IQ37" s="1"/>
      <c r="IR37" s="1"/>
      <c r="IS37" s="1"/>
      <c r="IT37" s="1"/>
      <c r="IU37" s="1"/>
    </row>
    <row r="38" spans="1:255" x14ac:dyDescent="0.2">
      <c r="A38" s="15"/>
      <c r="B38" s="15"/>
      <c r="C38" s="15"/>
      <c r="D38" s="14"/>
      <c r="N38" s="2"/>
      <c r="O38" s="32"/>
      <c r="IM38" s="1"/>
      <c r="IN38" s="1"/>
      <c r="IO38" s="1"/>
      <c r="IP38" s="1"/>
      <c r="IQ38" s="1"/>
      <c r="IR38" s="1"/>
      <c r="IS38" s="1"/>
      <c r="IT38" s="1"/>
      <c r="IU38" s="1"/>
    </row>
    <row r="39" spans="1:255" x14ac:dyDescent="0.2">
      <c r="A39" s="15"/>
      <c r="B39" s="15"/>
      <c r="C39" s="15"/>
      <c r="D39" s="14"/>
      <c r="N39" s="2"/>
      <c r="O39" s="32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6.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'Juni 2016'!I44</f>
        <v>0</v>
      </c>
      <c r="L42" s="29">
        <f>SUMIF(L7:L37,"&gt;0")</f>
        <v>0</v>
      </c>
      <c r="M42" s="30">
        <f>SUM(M7:M37)</f>
        <v>0</v>
      </c>
      <c r="N42" s="2"/>
      <c r="O42" s="32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8" customHeight="1" x14ac:dyDescent="0.25">
      <c r="A43" s="15"/>
      <c r="B43" s="15"/>
      <c r="C43" s="15"/>
      <c r="D43" s="16"/>
      <c r="E43" s="15"/>
      <c r="F43" s="15"/>
      <c r="H43" s="26"/>
      <c r="N43" s="2"/>
      <c r="O43" s="32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9.5" customHeight="1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32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8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32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6.5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2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2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O48" s="2"/>
      <c r="IM48" s="1"/>
      <c r="IN48" s="1"/>
      <c r="IO48" s="1"/>
      <c r="IP48" s="1"/>
      <c r="IQ48" s="1"/>
      <c r="IR48" s="1"/>
      <c r="IS48" s="1"/>
      <c r="IT48" s="1"/>
      <c r="IU48" s="1"/>
    </row>
    <row r="49" spans="1:25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IM49" s="1"/>
      <c r="IN49" s="1"/>
      <c r="IO49" s="1"/>
      <c r="IP49" s="1"/>
      <c r="IQ49" s="1"/>
      <c r="IR49" s="1"/>
      <c r="IS49" s="1"/>
      <c r="IT49" s="1"/>
      <c r="IU49" s="1"/>
    </row>
    <row r="50" spans="1:25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IM50" s="1"/>
      <c r="IN50" s="1"/>
      <c r="IO50" s="1"/>
      <c r="IP50" s="1"/>
      <c r="IQ50" s="1"/>
      <c r="IR50" s="1"/>
      <c r="IS50" s="1"/>
      <c r="IT50" s="1"/>
      <c r="IU50" s="1"/>
    </row>
  </sheetData>
  <mergeCells count="3">
    <mergeCell ref="D5:F5"/>
    <mergeCell ref="G5:I5"/>
    <mergeCell ref="A2:N2"/>
  </mergeCells>
  <phoneticPr fontId="9" type="noConversion"/>
  <conditionalFormatting sqref="J7:J37">
    <cfRule type="cellIs" dxfId="89" priority="16" stopIfTrue="1" operator="equal">
      <formula>0</formula>
    </cfRule>
  </conditionalFormatting>
  <conditionalFormatting sqref="F8:F37 L7:L37 M8:M37 N7:N37">
    <cfRule type="cellIs" dxfId="88" priority="15" stopIfTrue="1" operator="equal">
      <formula>0</formula>
    </cfRule>
  </conditionalFormatting>
  <conditionalFormatting sqref="I7:I37">
    <cfRule type="cellIs" dxfId="87" priority="13" operator="lessThan">
      <formula>0</formula>
    </cfRule>
    <cfRule type="cellIs" dxfId="86" priority="14" stopIfTrue="1" operator="equal">
      <formula>0</formula>
    </cfRule>
  </conditionalFormatting>
  <conditionalFormatting sqref="K12:K13 K19:K20 K26:K27 K33:K37">
    <cfRule type="cellIs" dxfId="85" priority="12" stopIfTrue="1" operator="equal">
      <formula>0</formula>
    </cfRule>
  </conditionalFormatting>
  <conditionalFormatting sqref="A7:B37">
    <cfRule type="cellIs" dxfId="84" priority="10" stopIfTrue="1" operator="equal">
      <formula>"Sa"</formula>
    </cfRule>
    <cfRule type="cellIs" dxfId="83" priority="11" stopIfTrue="1" operator="equal">
      <formula>"So"</formula>
    </cfRule>
  </conditionalFormatting>
  <conditionalFormatting sqref="F44 F42 F40 I42:M42 K45:L45">
    <cfRule type="cellIs" dxfId="82" priority="9" operator="equal">
      <formula>0</formula>
    </cfRule>
  </conditionalFormatting>
  <conditionalFormatting sqref="F48 F44 F46">
    <cfRule type="cellIs" dxfId="81" priority="7" operator="equal">
      <formula>0</formula>
    </cfRule>
    <cfRule type="cellIs" dxfId="80" priority="8" operator="equal">
      <formula>0</formula>
    </cfRule>
  </conditionalFormatting>
  <conditionalFormatting sqref="F7:F37">
    <cfRule type="cellIs" dxfId="79" priority="6" operator="lessThan">
      <formula>0</formula>
    </cfRule>
  </conditionalFormatting>
  <conditionalFormatting sqref="I45">
    <cfRule type="cellIs" dxfId="78" priority="4" operator="lessThanOrEqual">
      <formula>0</formula>
    </cfRule>
    <cfRule type="cellIs" dxfId="77" priority="5" operator="greaterThan">
      <formula>0</formula>
    </cfRule>
  </conditionalFormatting>
  <conditionalFormatting sqref="L4 K45:L45">
    <cfRule type="cellIs" dxfId="76" priority="2" operator="equal">
      <formula>0</formula>
    </cfRule>
    <cfRule type="cellIs" dxfId="75" priority="3" operator="equal">
      <formula>0</formula>
    </cfRule>
  </conditionalFormatting>
  <dataValidations count="2">
    <dataValidation type="list" allowBlank="1" showInputMessage="1" showErrorMessage="1" sqref="D7:E37 G7:H37">
      <formula1>Zeiten</formula1>
    </dataValidation>
    <dataValidation type="list" allowBlank="1" showErrorMessage="1" sqref="K7:K37">
      <formula1>$K$2:$K$4</formula1>
    </dataValidation>
  </dataValidations>
  <printOptions horizontalCentered="1"/>
  <pageMargins left="0.35416666666666669" right="0.27569444444444446" top="0.64027777777777783" bottom="0.57986111111111116" header="0.51180555555555562" footer="0.51180555555555562"/>
  <pageSetup paperSize="9" scale="72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 tint="-0.249977111117893"/>
  </sheetPr>
  <dimension ref="A1:O55"/>
  <sheetViews>
    <sheetView showGridLines="0" zoomScale="85" zoomScaleNormal="85" workbookViewId="0">
      <pane ySplit="6" topLeftCell="A7" activePane="bottomLeft" state="frozen"/>
      <selection pane="bottomLeft" activeCell="L24" sqref="L24"/>
    </sheetView>
  </sheetViews>
  <sheetFormatPr baseColWidth="10" defaultRowHeight="12.75" x14ac:dyDescent="0.2"/>
  <cols>
    <col min="1" max="1" width="7.42578125" customWidth="1"/>
    <col min="2" max="2" width="9.5703125" bestFit="1" customWidth="1"/>
    <col min="3" max="3" width="12.42578125" bestFit="1" customWidth="1"/>
    <col min="4" max="5" width="12.140625" customWidth="1"/>
    <col min="6" max="6" width="14.28515625" bestFit="1" customWidth="1"/>
    <col min="7" max="8" width="12.140625" customWidth="1"/>
    <col min="9" max="9" width="13" customWidth="1"/>
    <col min="10" max="10" width="12.140625" style="3" customWidth="1"/>
    <col min="11" max="11" width="12.140625" customWidth="1"/>
    <col min="12" max="12" width="8" bestFit="1" customWidth="1"/>
    <col min="13" max="13" width="12.28515625" bestFit="1" customWidth="1"/>
    <col min="14" max="14" width="8.7109375" bestFit="1" customWidth="1"/>
    <col min="15" max="15" width="7.42578125" bestFit="1" customWidth="1"/>
  </cols>
  <sheetData>
    <row r="1" spans="1:15" x14ac:dyDescent="0.2">
      <c r="A1" s="9"/>
      <c r="B1" s="9"/>
      <c r="C1" s="9"/>
      <c r="D1" s="9"/>
      <c r="E1" s="9"/>
      <c r="F1" s="9"/>
      <c r="G1" s="9"/>
      <c r="H1" s="9"/>
      <c r="I1" s="9"/>
      <c r="J1" s="10"/>
      <c r="K1" s="93"/>
      <c r="L1" s="9"/>
      <c r="M1" s="9"/>
      <c r="N1" s="9"/>
      <c r="O1" s="32"/>
    </row>
    <row r="2" spans="1:15" ht="33" x14ac:dyDescent="0.2">
      <c r="A2" s="382" t="s">
        <v>44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2"/>
    </row>
    <row r="3" spans="1:15" ht="22.5" customHeight="1" x14ac:dyDescent="0.2">
      <c r="A3" s="106"/>
      <c r="B3" s="106"/>
      <c r="C3" s="106"/>
      <c r="D3" s="106"/>
      <c r="E3" s="106"/>
      <c r="F3" s="106"/>
      <c r="G3" s="106"/>
      <c r="H3" s="8"/>
      <c r="I3" s="8"/>
      <c r="J3" s="8"/>
      <c r="K3" s="99" t="s">
        <v>25</v>
      </c>
      <c r="M3" s="12"/>
      <c r="N3" s="12"/>
      <c r="O3" s="32"/>
    </row>
    <row r="4" spans="1:15" ht="20.25" customHeight="1" x14ac:dyDescent="0.2">
      <c r="A4" s="8"/>
      <c r="B4" s="8"/>
      <c r="C4" s="8"/>
      <c r="D4" s="8"/>
      <c r="E4" s="8"/>
      <c r="F4" s="8"/>
      <c r="G4" s="8"/>
      <c r="H4" s="8"/>
      <c r="I4" s="12"/>
      <c r="J4" s="11"/>
      <c r="K4" s="99" t="s">
        <v>29</v>
      </c>
      <c r="L4" s="98"/>
      <c r="M4" s="12"/>
      <c r="N4" s="12"/>
      <c r="O4" s="32"/>
    </row>
    <row r="5" spans="1:15" ht="19.5" customHeight="1" thickBot="1" x14ac:dyDescent="0.5">
      <c r="A5" s="2"/>
      <c r="B5" s="2"/>
      <c r="C5" s="13"/>
      <c r="D5" s="399" t="s">
        <v>0</v>
      </c>
      <c r="E5" s="399"/>
      <c r="F5" s="400"/>
      <c r="G5" s="401" t="s">
        <v>1</v>
      </c>
      <c r="H5" s="399"/>
      <c r="I5" s="399"/>
      <c r="J5" s="2"/>
      <c r="K5" s="94"/>
      <c r="L5" s="2"/>
      <c r="M5" s="2"/>
      <c r="N5" s="2"/>
      <c r="O5" s="32"/>
    </row>
    <row r="6" spans="1:15" ht="15.75" thickBot="1" x14ac:dyDescent="0.25">
      <c r="A6" s="128" t="s">
        <v>2</v>
      </c>
      <c r="B6" s="128" t="s">
        <v>24</v>
      </c>
      <c r="C6" s="258" t="s">
        <v>3</v>
      </c>
      <c r="D6" s="127" t="s">
        <v>4</v>
      </c>
      <c r="E6" s="127" t="s">
        <v>5</v>
      </c>
      <c r="F6" s="128" t="s">
        <v>6</v>
      </c>
      <c r="G6" s="127" t="s">
        <v>7</v>
      </c>
      <c r="H6" s="127" t="s">
        <v>8</v>
      </c>
      <c r="I6" s="128" t="s">
        <v>9</v>
      </c>
      <c r="J6" s="128" t="s">
        <v>21</v>
      </c>
      <c r="K6" s="127" t="s">
        <v>38</v>
      </c>
      <c r="L6" s="128" t="s">
        <v>13</v>
      </c>
      <c r="M6" s="128" t="s">
        <v>22</v>
      </c>
      <c r="N6" s="217" t="s">
        <v>23</v>
      </c>
      <c r="O6" s="45"/>
    </row>
    <row r="7" spans="1:15" ht="14.25" x14ac:dyDescent="0.2">
      <c r="A7" s="192" t="str">
        <f>TEXT(C7,"TTT")</f>
        <v>Mo</v>
      </c>
      <c r="B7" s="129" t="str">
        <f>TRUNC((C7-WEEKDAY(C7,2)-DATE(YEAR(C7+4-WEEKDAY(C7,2)),1,-10))/7)&amp;". KW"</f>
        <v>31. KW</v>
      </c>
      <c r="C7" s="136">
        <v>41121</v>
      </c>
      <c r="D7" s="114"/>
      <c r="E7" s="114"/>
      <c r="F7" s="138">
        <f>IF(E7&lt;D7,(E7+1-Grundlage!$B$5-D7)*24,(E7-D7-Grundlage!$B$5)*24)</f>
        <v>-0.75</v>
      </c>
      <c r="G7" s="114"/>
      <c r="H7" s="114"/>
      <c r="I7" s="145">
        <f>IF(H7&lt;G7,(H7+1-Grundlage!$B$5-G7)*24,(H7-G7-Grundlage!$B$5)*24)</f>
        <v>-0.75</v>
      </c>
      <c r="J7" s="144" t="str">
        <f>IF(G7="","",I7-F7)</f>
        <v/>
      </c>
      <c r="K7" s="121"/>
      <c r="L7" s="151" t="str">
        <f>IF(K7="F",Grundlage!D5,"")</f>
        <v/>
      </c>
      <c r="M7" s="152" t="str">
        <f>IF(I7&lt;0,"",Grundlage!$E$5)</f>
        <v/>
      </c>
      <c r="N7" s="218">
        <f>SUMIF(I7:I9,"&gt;0")*Grundlage!$F$5</f>
        <v>0</v>
      </c>
      <c r="O7" s="54"/>
    </row>
    <row r="8" spans="1:15" ht="14.25" x14ac:dyDescent="0.2">
      <c r="A8" s="193" t="str">
        <f t="shared" ref="A8:A34" si="0">TEXT(C8,"TTT")</f>
        <v>Di</v>
      </c>
      <c r="B8" s="134" t="str">
        <f t="shared" ref="B8:B34" si="1">TRUNC((C8-WEEKDAY(C8,2)-DATE(YEAR(C8+4-WEEKDAY(C8,2)),1,-10))/7)&amp;". KW"</f>
        <v>31. KW</v>
      </c>
      <c r="C8" s="240">
        <f>C7+1</f>
        <v>41122</v>
      </c>
      <c r="D8" s="174"/>
      <c r="E8" s="174"/>
      <c r="F8" s="141">
        <f>IF(E8&lt;D8,(E8+1-Grundlage!$B$5-D8)*24,(E8-D8-Grundlage!$B$5)*24)</f>
        <v>-0.75</v>
      </c>
      <c r="G8" s="174"/>
      <c r="H8" s="174"/>
      <c r="I8" s="148">
        <f>IF(H8&lt;G8,(H8+1-Grundlage!$B$5-G8)*24,(H8-G8-Grundlage!$B$5)*24)</f>
        <v>-0.75</v>
      </c>
      <c r="J8" s="141" t="str">
        <f t="shared" ref="J8:J34" si="2">IF(G8="","",I8-F8)</f>
        <v/>
      </c>
      <c r="K8" s="176"/>
      <c r="L8" s="161" t="str">
        <f>IF(K8="F",Grundlage!D6,"")</f>
        <v/>
      </c>
      <c r="M8" s="162" t="str">
        <f>IF(I8&lt;0,"",Grundlage!$E$5)</f>
        <v/>
      </c>
      <c r="N8" s="219">
        <f>SUMIF(I8:I10,"&gt;0")*Grundlage!$F$5</f>
        <v>0</v>
      </c>
      <c r="O8" s="54"/>
    </row>
    <row r="9" spans="1:15" ht="14.25" x14ac:dyDescent="0.2">
      <c r="A9" s="131" t="str">
        <f t="shared" si="0"/>
        <v>Mi</v>
      </c>
      <c r="B9" s="131" t="str">
        <f t="shared" si="1"/>
        <v>31. KW</v>
      </c>
      <c r="C9" s="240">
        <f t="shared" ref="C9:C37" si="3">C8+1</f>
        <v>41123</v>
      </c>
      <c r="D9" s="111"/>
      <c r="E9" s="111"/>
      <c r="F9" s="142">
        <f>IF(E9&lt;D9,(E9+1-Grundlage!$B$5-D9)*24,(E9-D9-Grundlage!$B$5)*24)</f>
        <v>-0.75</v>
      </c>
      <c r="G9" s="111"/>
      <c r="H9" s="111"/>
      <c r="I9" s="149">
        <f>IF(H9&lt;G9,(H9+1-Grundlage!$B$5-G9)*24,(H9-G9-Grundlage!$B$5)*24)</f>
        <v>-0.75</v>
      </c>
      <c r="J9" s="142" t="str">
        <f t="shared" si="2"/>
        <v/>
      </c>
      <c r="K9" s="123"/>
      <c r="L9" s="164" t="str">
        <f>IF(K9="F",Grundlage!D7,"")</f>
        <v/>
      </c>
      <c r="M9" s="165" t="str">
        <f>IF(I9&lt;0,"",Grundlage!$E$5)</f>
        <v/>
      </c>
      <c r="N9" s="220">
        <f>SUMIF(I9:I11,"&gt;0")*Grundlage!$F$5</f>
        <v>0</v>
      </c>
      <c r="O9" s="54"/>
    </row>
    <row r="10" spans="1:15" ht="14.25" x14ac:dyDescent="0.2">
      <c r="A10" s="134" t="str">
        <f t="shared" si="0"/>
        <v>Do</v>
      </c>
      <c r="B10" s="134" t="str">
        <f t="shared" si="1"/>
        <v>31. KW</v>
      </c>
      <c r="C10" s="240">
        <f t="shared" si="3"/>
        <v>41124</v>
      </c>
      <c r="D10" s="174"/>
      <c r="E10" s="174"/>
      <c r="F10" s="141">
        <f>IF(E10&lt;D10,(E10+1-Grundlage!$B$5-D10)*24,(E10-D10-Grundlage!$B$5)*24)</f>
        <v>-0.75</v>
      </c>
      <c r="G10" s="174"/>
      <c r="H10" s="174"/>
      <c r="I10" s="148">
        <f>IF(H10&lt;G10,(H10+1-Grundlage!$B$5-G10)*24,(H10-G10-Grundlage!$B$5)*24)</f>
        <v>-0.75</v>
      </c>
      <c r="J10" s="141" t="str">
        <f t="shared" si="2"/>
        <v/>
      </c>
      <c r="K10" s="176"/>
      <c r="L10" s="161" t="str">
        <f>IF(K10="F",Grundlage!D8,"")</f>
        <v/>
      </c>
      <c r="M10" s="162" t="str">
        <f>IF(I10&lt;0,"",Grundlage!$E$5)</f>
        <v/>
      </c>
      <c r="N10" s="219">
        <f>SUMIF(I10:I12,"&gt;0")*Grundlage!$F$5</f>
        <v>0</v>
      </c>
      <c r="O10" s="54"/>
    </row>
    <row r="11" spans="1:15" ht="14.25" x14ac:dyDescent="0.2">
      <c r="A11" s="131" t="str">
        <f t="shared" si="0"/>
        <v>Fr</v>
      </c>
      <c r="B11" s="131" t="str">
        <f t="shared" si="1"/>
        <v>31. KW</v>
      </c>
      <c r="C11" s="240">
        <f t="shared" si="3"/>
        <v>41125</v>
      </c>
      <c r="D11" s="111"/>
      <c r="E11" s="111"/>
      <c r="F11" s="142">
        <f>IF(E11&lt;D11,(E11+1-Grundlage!$B$5-D11)*24,(E11-D11-Grundlage!$B$5)*24)</f>
        <v>-0.75</v>
      </c>
      <c r="G11" s="111"/>
      <c r="H11" s="111"/>
      <c r="I11" s="149">
        <f>IF(H11&lt;G11,(H11+1-Grundlage!$B$5-G11)*24,(H11-G11-Grundlage!$B$5)*24)</f>
        <v>-0.75</v>
      </c>
      <c r="J11" s="142" t="str">
        <f t="shared" si="2"/>
        <v/>
      </c>
      <c r="K11" s="123"/>
      <c r="L11" s="164" t="str">
        <f>IF(K11="F",Grundlage!D9,"")</f>
        <v/>
      </c>
      <c r="M11" s="170" t="str">
        <f>IF(I11&lt;0,"",Grundlage!$E$5)</f>
        <v/>
      </c>
      <c r="N11" s="220">
        <f>SUMIF(I11:I13,"&gt;0")*Grundlage!$F$5</f>
        <v>0</v>
      </c>
      <c r="O11" s="54"/>
    </row>
    <row r="12" spans="1:15" ht="14.25" x14ac:dyDescent="0.2">
      <c r="A12" s="137" t="str">
        <f t="shared" si="0"/>
        <v>Sa</v>
      </c>
      <c r="B12" s="137" t="str">
        <f t="shared" si="1"/>
        <v>31. KW</v>
      </c>
      <c r="C12" s="240">
        <f t="shared" si="3"/>
        <v>41126</v>
      </c>
      <c r="D12" s="115"/>
      <c r="E12" s="115"/>
      <c r="F12" s="139">
        <f>IF(E12&lt;D12,(E12+1-Grundlage!$B$5-D12)*24,(E12-D12-Grundlage!$B$5)*24)</f>
        <v>-0.75</v>
      </c>
      <c r="G12" s="115"/>
      <c r="H12" s="115"/>
      <c r="I12" s="146">
        <f>IF(H12&lt;G12,(H12+1-Grundlage!$B$5-G12)*24,(H12-G12-Grundlage!$B$5)*24)</f>
        <v>-0.75</v>
      </c>
      <c r="J12" s="139" t="str">
        <f t="shared" si="2"/>
        <v/>
      </c>
      <c r="K12" s="122"/>
      <c r="L12" s="154" t="str">
        <f>IF(K12="F",Grundlage!D10,"")</f>
        <v/>
      </c>
      <c r="M12" s="157" t="str">
        <f>IF(I12&lt;0,"",Grundlage!$E$5)</f>
        <v/>
      </c>
      <c r="N12" s="221">
        <f>SUMIF(I12:I14,"&gt;0")*Grundlage!$F$5</f>
        <v>0</v>
      </c>
      <c r="O12" s="56"/>
    </row>
    <row r="13" spans="1:15" ht="14.25" x14ac:dyDescent="0.2">
      <c r="A13" s="131" t="str">
        <f t="shared" si="0"/>
        <v>So</v>
      </c>
      <c r="B13" s="131" t="str">
        <f t="shared" si="1"/>
        <v>31. KW</v>
      </c>
      <c r="C13" s="240">
        <f t="shared" si="3"/>
        <v>41127</v>
      </c>
      <c r="D13" s="111"/>
      <c r="E13" s="111"/>
      <c r="F13" s="142">
        <f>IF(E13&lt;D13,(E13+1-Grundlage!$B$5-D13)*24,(E13-D13-Grundlage!$B$5)*24)</f>
        <v>-0.75</v>
      </c>
      <c r="G13" s="111"/>
      <c r="H13" s="111"/>
      <c r="I13" s="149">
        <f>IF(H13&lt;G13,(H13+1-Grundlage!$B$5-G13)*24,(H13-G13-Grundlage!$B$5)*24)</f>
        <v>-0.75</v>
      </c>
      <c r="J13" s="142" t="str">
        <f t="shared" si="2"/>
        <v/>
      </c>
      <c r="K13" s="123"/>
      <c r="L13" s="164" t="str">
        <f>IF(K13="F",Grundlage!D11,"")</f>
        <v/>
      </c>
      <c r="M13" s="170" t="str">
        <f>IF(I13&lt;0,"",Grundlage!$E$5)</f>
        <v/>
      </c>
      <c r="N13" s="220">
        <f>SUMIF(I13:I15,"&gt;0")*Grundlage!$F$5</f>
        <v>0</v>
      </c>
      <c r="O13" s="54"/>
    </row>
    <row r="14" spans="1:15" ht="14.25" x14ac:dyDescent="0.2">
      <c r="A14" s="133" t="str">
        <f t="shared" si="0"/>
        <v>Mo</v>
      </c>
      <c r="B14" s="133" t="str">
        <f t="shared" si="1"/>
        <v>32. KW</v>
      </c>
      <c r="C14" s="240">
        <f t="shared" si="3"/>
        <v>41128</v>
      </c>
      <c r="D14" s="113"/>
      <c r="E14" s="113"/>
      <c r="F14" s="199">
        <f>IF(E14&lt;D14,(E14+1-Grundlage!$B$5-D14)*24,(E14-D14-Grundlage!$B$5)*24)</f>
        <v>-0.75</v>
      </c>
      <c r="G14" s="113"/>
      <c r="H14" s="113"/>
      <c r="I14" s="203">
        <f>IF(H14&lt;G14,(H14+1-Grundlage!$B$5-G14)*24,(H14-G14-Grundlage!$B$5)*24)</f>
        <v>-0.75</v>
      </c>
      <c r="J14" s="199" t="str">
        <f t="shared" si="2"/>
        <v/>
      </c>
      <c r="K14" s="120"/>
      <c r="L14" s="214" t="str">
        <f>IF(K14="F",Grundlage!D12,"")</f>
        <v/>
      </c>
      <c r="M14" s="226" t="str">
        <f>IF(I14&lt;0,"",Grundlage!$E$5)</f>
        <v/>
      </c>
      <c r="N14" s="222">
        <f>SUMIF(I14:I16,"&gt;0")*Grundlage!$F$5</f>
        <v>0</v>
      </c>
      <c r="O14" s="54"/>
    </row>
    <row r="15" spans="1:15" ht="14.25" x14ac:dyDescent="0.2">
      <c r="A15" s="193" t="str">
        <f t="shared" si="0"/>
        <v>Di</v>
      </c>
      <c r="B15" s="193" t="str">
        <f t="shared" si="1"/>
        <v>32. KW</v>
      </c>
      <c r="C15" s="240">
        <f t="shared" si="3"/>
        <v>41129</v>
      </c>
      <c r="D15" s="116"/>
      <c r="E15" s="116"/>
      <c r="F15" s="200">
        <f>IF(E15&lt;D15,(E15+1-Grundlage!$B$5-D15)*24,(E15-D15-Grundlage!$B$5)*24)</f>
        <v>-0.75</v>
      </c>
      <c r="G15" s="116"/>
      <c r="H15" s="116"/>
      <c r="I15" s="204">
        <f>IF(H15&lt;G15,(H15+1-Grundlage!$B$5-G15)*24,(H15-G15-Grundlage!$B$5)*24)</f>
        <v>-0.75</v>
      </c>
      <c r="J15" s="200" t="str">
        <f t="shared" si="2"/>
        <v/>
      </c>
      <c r="K15" s="124"/>
      <c r="L15" s="215" t="str">
        <f>IF(K15="F",Grundlage!D13,"")</f>
        <v/>
      </c>
      <c r="M15" s="227" t="str">
        <f>IF(I15&lt;0,"",Grundlage!$E$5)</f>
        <v/>
      </c>
      <c r="N15" s="223">
        <f>SUMIF(I15:I17,"&gt;0")*Grundlage!$F$5</f>
        <v>0</v>
      </c>
      <c r="O15" s="54"/>
    </row>
    <row r="16" spans="1:15" ht="14.25" x14ac:dyDescent="0.2">
      <c r="A16" s="131" t="str">
        <f t="shared" si="0"/>
        <v>Mi</v>
      </c>
      <c r="B16" s="131" t="str">
        <f t="shared" si="1"/>
        <v>32. KW</v>
      </c>
      <c r="C16" s="240">
        <f t="shared" si="3"/>
        <v>41130</v>
      </c>
      <c r="D16" s="111"/>
      <c r="E16" s="111"/>
      <c r="F16" s="142">
        <f>IF(E16&lt;D16,(E16+1-Grundlage!$B$5-D16)*24,(E16-D16-Grundlage!$B$5)*24)</f>
        <v>-0.75</v>
      </c>
      <c r="G16" s="111"/>
      <c r="H16" s="111"/>
      <c r="I16" s="149">
        <f>IF(H16&lt;G16,(H16+1-Grundlage!$B$5-G16)*24,(H16-G16-Grundlage!$B$5)*24)</f>
        <v>-0.75</v>
      </c>
      <c r="J16" s="142" t="str">
        <f t="shared" si="2"/>
        <v/>
      </c>
      <c r="K16" s="123"/>
      <c r="L16" s="164" t="str">
        <f>IF(K16="F",Grundlage!D14,"")</f>
        <v/>
      </c>
      <c r="M16" s="165" t="str">
        <f>IF(I16&lt;0,"",Grundlage!$E$5)</f>
        <v/>
      </c>
      <c r="N16" s="220">
        <f>SUMIF(I16:I18,"&gt;0")*Grundlage!$F$5</f>
        <v>0</v>
      </c>
      <c r="O16" s="54"/>
    </row>
    <row r="17" spans="1:15" ht="14.25" x14ac:dyDescent="0.2">
      <c r="A17" s="134" t="str">
        <f t="shared" si="0"/>
        <v>Do</v>
      </c>
      <c r="B17" s="134" t="str">
        <f t="shared" si="1"/>
        <v>32. KW</v>
      </c>
      <c r="C17" s="240">
        <f t="shared" si="3"/>
        <v>41131</v>
      </c>
      <c r="D17" s="174"/>
      <c r="E17" s="174"/>
      <c r="F17" s="141">
        <f>IF(E17&lt;D17,(E17+1-Grundlage!$B$5-D17)*24,(E17-D17-Grundlage!$B$5)*24)</f>
        <v>-0.75</v>
      </c>
      <c r="G17" s="174"/>
      <c r="H17" s="174"/>
      <c r="I17" s="148">
        <f>IF(H17&lt;G17,(H17+1-Grundlage!$B$5-G17)*24,(H17-G17-Grundlage!$B$5)*24)</f>
        <v>-0.75</v>
      </c>
      <c r="J17" s="141" t="str">
        <f t="shared" si="2"/>
        <v/>
      </c>
      <c r="K17" s="176"/>
      <c r="L17" s="161" t="str">
        <f>IF(K17="F",Grundlage!D15,"")</f>
        <v/>
      </c>
      <c r="M17" s="162" t="str">
        <f>IF(I17&lt;0,"",Grundlage!$E$5)</f>
        <v/>
      </c>
      <c r="N17" s="219">
        <f>SUMIF(I17:I19,"&gt;0")*Grundlage!$F$5</f>
        <v>0</v>
      </c>
      <c r="O17" s="54"/>
    </row>
    <row r="18" spans="1:15" ht="14.25" x14ac:dyDescent="0.2">
      <c r="A18" s="131" t="str">
        <f t="shared" si="0"/>
        <v>Fr</v>
      </c>
      <c r="B18" s="131" t="str">
        <f t="shared" si="1"/>
        <v>32. KW</v>
      </c>
      <c r="C18" s="240">
        <f t="shared" si="3"/>
        <v>41132</v>
      </c>
      <c r="D18" s="111"/>
      <c r="E18" s="111"/>
      <c r="F18" s="142">
        <f>IF(E18&lt;D18,(E18+1-Grundlage!$B$5-D18)*24,(E18-D18-Grundlage!$B$5)*24)</f>
        <v>-0.75</v>
      </c>
      <c r="G18" s="111"/>
      <c r="H18" s="111"/>
      <c r="I18" s="149">
        <f>IF(H18&lt;G18,(H18+1-Grundlage!$B$5-G18)*24,(H18-G18-Grundlage!$B$5)*24)</f>
        <v>-0.75</v>
      </c>
      <c r="J18" s="142" t="str">
        <f t="shared" si="2"/>
        <v/>
      </c>
      <c r="K18" s="123"/>
      <c r="L18" s="164" t="str">
        <f>IF(K18="F",Grundlage!D16,"")</f>
        <v/>
      </c>
      <c r="M18" s="170" t="str">
        <f>IF(I18&lt;0,"",Grundlage!$E$5)</f>
        <v/>
      </c>
      <c r="N18" s="220">
        <f>SUMIF(I18:I20,"&gt;0")*Grundlage!$F$5</f>
        <v>0</v>
      </c>
      <c r="O18" s="54"/>
    </row>
    <row r="19" spans="1:15" ht="14.25" x14ac:dyDescent="0.2">
      <c r="A19" s="137" t="str">
        <f t="shared" si="0"/>
        <v>Sa</v>
      </c>
      <c r="B19" s="137" t="str">
        <f t="shared" si="1"/>
        <v>32. KW</v>
      </c>
      <c r="C19" s="240">
        <f t="shared" si="3"/>
        <v>41133</v>
      </c>
      <c r="D19" s="115"/>
      <c r="E19" s="115"/>
      <c r="F19" s="139">
        <f>IF(E19&lt;D19,(E19+1-Grundlage!$B$5-D19)*24,(E19-D19-Grundlage!$B$5)*24)</f>
        <v>-0.75</v>
      </c>
      <c r="G19" s="115"/>
      <c r="H19" s="115"/>
      <c r="I19" s="146">
        <f>IF(H19&lt;G19,(H19+1-Grundlage!$B$5-G19)*24,(H19-G19-Grundlage!$B$5)*24)</f>
        <v>-0.75</v>
      </c>
      <c r="J19" s="139" t="str">
        <f t="shared" si="2"/>
        <v/>
      </c>
      <c r="K19" s="122"/>
      <c r="L19" s="154" t="str">
        <f>IF(K19="F",Grundlage!D17,"")</f>
        <v/>
      </c>
      <c r="M19" s="157" t="str">
        <f>IF(I19&lt;0,"",Grundlage!$E$5)</f>
        <v/>
      </c>
      <c r="N19" s="221">
        <f>SUMIF(I19:I21,"&gt;0")*Grundlage!$F$5</f>
        <v>0</v>
      </c>
      <c r="O19" s="54"/>
    </row>
    <row r="20" spans="1:15" ht="14.25" x14ac:dyDescent="0.2">
      <c r="A20" s="131" t="str">
        <f t="shared" si="0"/>
        <v>So</v>
      </c>
      <c r="B20" s="131" t="str">
        <f t="shared" si="1"/>
        <v>32. KW</v>
      </c>
      <c r="C20" s="240">
        <f t="shared" si="3"/>
        <v>41134</v>
      </c>
      <c r="D20" s="111"/>
      <c r="E20" s="111"/>
      <c r="F20" s="142">
        <f>IF(E20&lt;D20,(E20+1-Grundlage!$B$5-D20)*24,(E20-D20-Grundlage!$B$5)*24)</f>
        <v>-0.75</v>
      </c>
      <c r="G20" s="111"/>
      <c r="H20" s="111"/>
      <c r="I20" s="149">
        <f>IF(H20&lt;G20,(H20+1-Grundlage!$B$5-G20)*24,(H20-G20-Grundlage!$B$5)*24)</f>
        <v>-0.75</v>
      </c>
      <c r="J20" s="142" t="str">
        <f t="shared" si="2"/>
        <v/>
      </c>
      <c r="K20" s="123"/>
      <c r="L20" s="164" t="str">
        <f>IF(K20="F",Grundlage!D18,"")</f>
        <v/>
      </c>
      <c r="M20" s="170" t="str">
        <f>IF(I20&lt;0,"",Grundlage!$E$5)</f>
        <v/>
      </c>
      <c r="N20" s="220">
        <f>SUMIF(I20:I22,"&gt;0")*Grundlage!$F$5</f>
        <v>0</v>
      </c>
      <c r="O20" s="54"/>
    </row>
    <row r="21" spans="1:15" ht="14.25" x14ac:dyDescent="0.2">
      <c r="A21" s="133" t="str">
        <f t="shared" si="0"/>
        <v>Mo</v>
      </c>
      <c r="B21" s="133" t="str">
        <f t="shared" si="1"/>
        <v>33. KW</v>
      </c>
      <c r="C21" s="240">
        <f t="shared" si="3"/>
        <v>41135</v>
      </c>
      <c r="D21" s="113"/>
      <c r="E21" s="113"/>
      <c r="F21" s="199">
        <f>IF(E21&lt;D21,(E21+1-Grundlage!$B$5-D21)*24,(E21-D21-Grundlage!$B$5)*24)</f>
        <v>-0.75</v>
      </c>
      <c r="G21" s="113"/>
      <c r="H21" s="113"/>
      <c r="I21" s="203">
        <f>IF(H21&lt;G21,(H21+1-Grundlage!$B$5-G21)*24,(H21-G21-Grundlage!$B$5)*24)</f>
        <v>-0.75</v>
      </c>
      <c r="J21" s="199" t="str">
        <f t="shared" si="2"/>
        <v/>
      </c>
      <c r="K21" s="120"/>
      <c r="L21" s="214" t="str">
        <f>IF(K21="F",Grundlage!D19,"")</f>
        <v/>
      </c>
      <c r="M21" s="226" t="str">
        <f>IF(I21&lt;0,"",Grundlage!$E$5)</f>
        <v/>
      </c>
      <c r="N21" s="222">
        <f>SUMIF(I21:I23,"&gt;0")*Grundlage!$F$5</f>
        <v>0</v>
      </c>
      <c r="O21" s="54"/>
    </row>
    <row r="22" spans="1:15" ht="14.25" x14ac:dyDescent="0.2">
      <c r="A22" s="193" t="str">
        <f t="shared" si="0"/>
        <v>Di</v>
      </c>
      <c r="B22" s="193" t="str">
        <f t="shared" si="1"/>
        <v>33. KW</v>
      </c>
      <c r="C22" s="240">
        <f t="shared" si="3"/>
        <v>41136</v>
      </c>
      <c r="D22" s="116"/>
      <c r="E22" s="116"/>
      <c r="F22" s="200">
        <f>IF(E22&lt;D22,(E22+1-Grundlage!$B$5-D22)*24,(E22-D22-Grundlage!$B$5)*24)</f>
        <v>-0.75</v>
      </c>
      <c r="G22" s="116"/>
      <c r="H22" s="116"/>
      <c r="I22" s="204">
        <f>IF(H22&lt;G22,(H22+1-Grundlage!$B$5-G22)*24,(H22-G22-Grundlage!$B$5)*24)</f>
        <v>-0.75</v>
      </c>
      <c r="J22" s="200" t="str">
        <f t="shared" si="2"/>
        <v/>
      </c>
      <c r="K22" s="124"/>
      <c r="L22" s="215" t="str">
        <f>IF(K22="F",Grundlage!D20,"")</f>
        <v/>
      </c>
      <c r="M22" s="227" t="str">
        <f>IF(I22&lt;0,"",Grundlage!$E$5)</f>
        <v/>
      </c>
      <c r="N22" s="223">
        <f>SUMIF(I22:I24,"&gt;0")*Grundlage!$F$5</f>
        <v>0</v>
      </c>
      <c r="O22" s="54"/>
    </row>
    <row r="23" spans="1:15" ht="14.25" x14ac:dyDescent="0.2">
      <c r="A23" s="131" t="str">
        <f t="shared" si="0"/>
        <v>Mi</v>
      </c>
      <c r="B23" s="131" t="str">
        <f t="shared" si="1"/>
        <v>33. KW</v>
      </c>
      <c r="C23" s="240">
        <f t="shared" si="3"/>
        <v>41137</v>
      </c>
      <c r="D23" s="111"/>
      <c r="E23" s="111"/>
      <c r="F23" s="142">
        <f>IF(E23&lt;D23,(E23+1-Grundlage!$B$5-D23)*24,(E23-D23-Grundlage!$B$5)*24)</f>
        <v>-0.75</v>
      </c>
      <c r="G23" s="111"/>
      <c r="H23" s="111"/>
      <c r="I23" s="149">
        <f>IF(H23&lt;G23,(H23+1-Grundlage!$B$5-G23)*24,(H23-G23-Grundlage!$B$5)*24)</f>
        <v>-0.75</v>
      </c>
      <c r="J23" s="142" t="str">
        <f t="shared" si="2"/>
        <v/>
      </c>
      <c r="K23" s="123"/>
      <c r="L23" s="164" t="str">
        <f>IF(K23="F",Grundlage!D21,"")</f>
        <v/>
      </c>
      <c r="M23" s="165" t="str">
        <f>IF(I23&lt;0,"",Grundlage!$E$5)</f>
        <v/>
      </c>
      <c r="N23" s="220">
        <f>SUMIF(I23:I25,"&gt;0")*Grundlage!$F$5</f>
        <v>0</v>
      </c>
      <c r="O23" s="54"/>
    </row>
    <row r="24" spans="1:15" ht="14.25" x14ac:dyDescent="0.2">
      <c r="A24" s="134" t="str">
        <f t="shared" si="0"/>
        <v>Do</v>
      </c>
      <c r="B24" s="134" t="str">
        <f t="shared" si="1"/>
        <v>33. KW</v>
      </c>
      <c r="C24" s="240">
        <f t="shared" si="3"/>
        <v>41138</v>
      </c>
      <c r="D24" s="174"/>
      <c r="E24" s="174"/>
      <c r="F24" s="141">
        <f>IF(E24&lt;D24,(E24+1-Grundlage!$B$5-D24)*24,(E24-D24-Grundlage!$B$5)*24)</f>
        <v>-0.75</v>
      </c>
      <c r="G24" s="174"/>
      <c r="H24" s="174"/>
      <c r="I24" s="148">
        <f>IF(H24&lt;G24,(H24+1-Grundlage!$B$5-G24)*24,(H24-G24-Grundlage!$B$5)*24)</f>
        <v>-0.75</v>
      </c>
      <c r="J24" s="141" t="str">
        <f t="shared" si="2"/>
        <v/>
      </c>
      <c r="K24" s="176"/>
      <c r="L24" s="161" t="str">
        <f>IF(K24="F",Grundlage!D22,"")</f>
        <v/>
      </c>
      <c r="M24" s="162" t="str">
        <f>IF(I24&lt;0,"",Grundlage!$E$5)</f>
        <v/>
      </c>
      <c r="N24" s="219">
        <f>SUMIF(I24:I26,"&gt;0")*Grundlage!$F$5</f>
        <v>0</v>
      </c>
      <c r="O24" s="54"/>
    </row>
    <row r="25" spans="1:15" ht="14.25" x14ac:dyDescent="0.2">
      <c r="A25" s="133" t="str">
        <f t="shared" si="0"/>
        <v>Fr</v>
      </c>
      <c r="B25" s="133" t="str">
        <f t="shared" si="1"/>
        <v>33. KW</v>
      </c>
      <c r="C25" s="240">
        <f t="shared" si="3"/>
        <v>41139</v>
      </c>
      <c r="D25" s="118"/>
      <c r="E25" s="118"/>
      <c r="F25" s="140">
        <f>IF(E25&lt;D25,(E25+1-Grundlage!$B$5-D25)*24,(E25-D25-Grundlage!$B$5)*24)</f>
        <v>-0.75</v>
      </c>
      <c r="G25" s="118"/>
      <c r="H25" s="118"/>
      <c r="I25" s="147">
        <f>IF(H25&lt;G25,(H25+1-Grundlage!$B$5-G25)*24,(H25-G25-Grundlage!$B$5)*24)</f>
        <v>-0.75</v>
      </c>
      <c r="J25" s="140" t="str">
        <f t="shared" si="2"/>
        <v/>
      </c>
      <c r="K25" s="126"/>
      <c r="L25" s="158" t="str">
        <f>IF(K25="F",Grundlage!D23,"")</f>
        <v/>
      </c>
      <c r="M25" s="159" t="str">
        <f>IF(I25&lt;0,"",Grundlage!$E$5)</f>
        <v/>
      </c>
      <c r="N25" s="224">
        <f>SUMIF(I25:I27,"&gt;0")*Grundlage!$F$5</f>
        <v>0</v>
      </c>
      <c r="O25" s="54"/>
    </row>
    <row r="26" spans="1:15" ht="14.25" x14ac:dyDescent="0.2">
      <c r="A26" s="137" t="str">
        <f t="shared" si="0"/>
        <v>Sa</v>
      </c>
      <c r="B26" s="137" t="str">
        <f t="shared" si="1"/>
        <v>33. KW</v>
      </c>
      <c r="C26" s="240">
        <f t="shared" si="3"/>
        <v>41140</v>
      </c>
      <c r="D26" s="115"/>
      <c r="E26" s="115"/>
      <c r="F26" s="139">
        <f>IF(E26&lt;D26,(E26+1-Grundlage!$B$5-D26)*24,(E26-D26-Grundlage!$B$5)*24)</f>
        <v>-0.75</v>
      </c>
      <c r="G26" s="115"/>
      <c r="H26" s="115"/>
      <c r="I26" s="146">
        <f>IF(H26&lt;G26,(H26+1-Grundlage!$B$5-G26)*24,(H26-G26-Grundlage!$B$5)*24)</f>
        <v>-0.75</v>
      </c>
      <c r="J26" s="139" t="str">
        <f t="shared" si="2"/>
        <v/>
      </c>
      <c r="K26" s="122"/>
      <c r="L26" s="154" t="str">
        <f>IF(K26="F",Grundlage!D24,"")</f>
        <v/>
      </c>
      <c r="M26" s="157" t="str">
        <f>IF(I26&lt;0,"",Grundlage!$E$5)</f>
        <v/>
      </c>
      <c r="N26" s="221">
        <f>SUMIF(I26:I28,"&gt;0")*Grundlage!$F$5</f>
        <v>0</v>
      </c>
      <c r="O26" s="54"/>
    </row>
    <row r="27" spans="1:15" ht="14.25" x14ac:dyDescent="0.2">
      <c r="A27" s="131" t="str">
        <f t="shared" si="0"/>
        <v>So</v>
      </c>
      <c r="B27" s="131" t="str">
        <f t="shared" si="1"/>
        <v>33. KW</v>
      </c>
      <c r="C27" s="240">
        <f t="shared" si="3"/>
        <v>41141</v>
      </c>
      <c r="D27" s="111"/>
      <c r="E27" s="111"/>
      <c r="F27" s="142">
        <f>IF(E27&lt;D27,(E27+1-Grundlage!$B$5-D27)*24,(E27-D27-Grundlage!$B$5)*24)</f>
        <v>-0.75</v>
      </c>
      <c r="G27" s="111"/>
      <c r="H27" s="111"/>
      <c r="I27" s="149">
        <f>IF(H27&lt;G27,(H27+1-Grundlage!$B$5-G27)*24,(H27-G27-Grundlage!$B$5)*24)</f>
        <v>-0.75</v>
      </c>
      <c r="J27" s="142" t="str">
        <f t="shared" si="2"/>
        <v/>
      </c>
      <c r="K27" s="123"/>
      <c r="L27" s="164" t="str">
        <f>IF(K27="F",Grundlage!D25,"")</f>
        <v/>
      </c>
      <c r="M27" s="170" t="str">
        <f>IF(I27&lt;0,"",Grundlage!$E$5)</f>
        <v/>
      </c>
      <c r="N27" s="220">
        <f>SUMIF(I27:I29,"&gt;0")*Grundlage!$F$5</f>
        <v>0</v>
      </c>
      <c r="O27" s="54"/>
    </row>
    <row r="28" spans="1:15" ht="14.25" x14ac:dyDescent="0.2">
      <c r="A28" s="133" t="str">
        <f t="shared" si="0"/>
        <v>Mo</v>
      </c>
      <c r="B28" s="133" t="str">
        <f t="shared" si="1"/>
        <v>34. KW</v>
      </c>
      <c r="C28" s="240">
        <f t="shared" si="3"/>
        <v>41142</v>
      </c>
      <c r="D28" s="113"/>
      <c r="E28" s="113"/>
      <c r="F28" s="199">
        <f>IF(E28&lt;D28,(E28+1-Grundlage!$B$5-D28)*24,(E28-D28-Grundlage!$B$5)*24)</f>
        <v>-0.75</v>
      </c>
      <c r="G28" s="113"/>
      <c r="H28" s="113"/>
      <c r="I28" s="203">
        <f>IF(H28&lt;G28,(H28+1-Grundlage!$B$5-G28)*24,(H28-G28-Grundlage!$B$5)*24)</f>
        <v>-0.75</v>
      </c>
      <c r="J28" s="199" t="str">
        <f t="shared" si="2"/>
        <v/>
      </c>
      <c r="K28" s="120"/>
      <c r="L28" s="214" t="str">
        <f>IF(K28="F",Grundlage!D26,"")</f>
        <v/>
      </c>
      <c r="M28" s="226" t="str">
        <f>IF(I28&lt;0,"",Grundlage!$E$5)</f>
        <v/>
      </c>
      <c r="N28" s="222">
        <f>SUMIF(I28:I30,"&gt;0")*Grundlage!$F$5</f>
        <v>0</v>
      </c>
      <c r="O28" s="54"/>
    </row>
    <row r="29" spans="1:15" ht="14.25" x14ac:dyDescent="0.2">
      <c r="A29" s="193" t="str">
        <f t="shared" si="0"/>
        <v>Di</v>
      </c>
      <c r="B29" s="193" t="str">
        <f t="shared" si="1"/>
        <v>34. KW</v>
      </c>
      <c r="C29" s="240">
        <f t="shared" si="3"/>
        <v>41143</v>
      </c>
      <c r="D29" s="116"/>
      <c r="E29" s="116"/>
      <c r="F29" s="200">
        <f>IF(E29&lt;D29,(E29+1-Grundlage!$B$5-D29)*24,(E29-D29-Grundlage!$B$5)*24)</f>
        <v>-0.75</v>
      </c>
      <c r="G29" s="116"/>
      <c r="H29" s="116"/>
      <c r="I29" s="204">
        <f>IF(H29&lt;G29,(H29+1-Grundlage!$B$5-G29)*24,(H29-G29-Grundlage!$B$5)*24)</f>
        <v>-0.75</v>
      </c>
      <c r="J29" s="200" t="str">
        <f t="shared" si="2"/>
        <v/>
      </c>
      <c r="K29" s="124"/>
      <c r="L29" s="215" t="str">
        <f>IF(K29="F",Grundlage!D27,"")</f>
        <v/>
      </c>
      <c r="M29" s="227" t="str">
        <f>IF(I29&lt;0,"",Grundlage!$E$5)</f>
        <v/>
      </c>
      <c r="N29" s="223">
        <f>SUMIF(I29:I31,"&gt;0")*Grundlage!$F$5</f>
        <v>0</v>
      </c>
      <c r="O29" s="54"/>
    </row>
    <row r="30" spans="1:15" ht="14.25" x14ac:dyDescent="0.2">
      <c r="A30" s="131" t="str">
        <f t="shared" si="0"/>
        <v>Mi</v>
      </c>
      <c r="B30" s="131" t="str">
        <f t="shared" si="1"/>
        <v>34. KW</v>
      </c>
      <c r="C30" s="240">
        <f t="shared" si="3"/>
        <v>41144</v>
      </c>
      <c r="D30" s="111"/>
      <c r="E30" s="111"/>
      <c r="F30" s="142">
        <f>IF(E30&lt;D30,(E30+1-Grundlage!$B$5-D30)*24,(E30-D30-Grundlage!$B$5)*24)</f>
        <v>-0.75</v>
      </c>
      <c r="G30" s="111"/>
      <c r="H30" s="111"/>
      <c r="I30" s="149">
        <f>IF(H30&lt;G30,(H30+1-Grundlage!$B$5-G30)*24,(H30-G30-Grundlage!$B$5)*24)</f>
        <v>-0.75</v>
      </c>
      <c r="J30" s="142" t="str">
        <f t="shared" si="2"/>
        <v/>
      </c>
      <c r="K30" s="123"/>
      <c r="L30" s="164" t="str">
        <f>IF(K30="F",Grundlage!D28,"")</f>
        <v/>
      </c>
      <c r="M30" s="165" t="str">
        <f>IF(I30&lt;0,"",Grundlage!$E$5)</f>
        <v/>
      </c>
      <c r="N30" s="220">
        <f>SUMIF(I30:I32,"&gt;0")*Grundlage!$F$5</f>
        <v>0</v>
      </c>
      <c r="O30" s="54"/>
    </row>
    <row r="31" spans="1:15" ht="14.25" x14ac:dyDescent="0.2">
      <c r="A31" s="195" t="str">
        <f t="shared" si="0"/>
        <v>Do</v>
      </c>
      <c r="B31" s="134" t="str">
        <f t="shared" si="1"/>
        <v>34. KW</v>
      </c>
      <c r="C31" s="240">
        <f t="shared" si="3"/>
        <v>41145</v>
      </c>
      <c r="D31" s="174"/>
      <c r="E31" s="174"/>
      <c r="F31" s="141">
        <f>IF(E31&lt;D31,(E31+1-Grundlage!$B$5-D31)*24,(E31-D31-Grundlage!$B$5)*24)</f>
        <v>-0.75</v>
      </c>
      <c r="G31" s="174"/>
      <c r="H31" s="174"/>
      <c r="I31" s="148">
        <f>IF(H31&lt;G31,(H31+1-Grundlage!$B$5-G31)*24,(H31-G31-Grundlage!$B$5)*24)</f>
        <v>-0.75</v>
      </c>
      <c r="J31" s="141" t="str">
        <f t="shared" si="2"/>
        <v/>
      </c>
      <c r="K31" s="176"/>
      <c r="L31" s="161" t="str">
        <f>IF(K31="F",Grundlage!D29,"")</f>
        <v/>
      </c>
      <c r="M31" s="162" t="str">
        <f>IF(I31&lt;0,"",Grundlage!$E$5)</f>
        <v/>
      </c>
      <c r="N31" s="219">
        <f>SUMIF(I31:I33,"&gt;0")*Grundlage!$F$5</f>
        <v>0</v>
      </c>
      <c r="O31" s="54"/>
    </row>
    <row r="32" spans="1:15" ht="14.25" x14ac:dyDescent="0.2">
      <c r="A32" s="264" t="str">
        <f t="shared" si="0"/>
        <v>Fr</v>
      </c>
      <c r="B32" s="131" t="str">
        <f t="shared" si="1"/>
        <v>34. KW</v>
      </c>
      <c r="C32" s="240">
        <f t="shared" si="3"/>
        <v>41146</v>
      </c>
      <c r="D32" s="118"/>
      <c r="E32" s="118"/>
      <c r="F32" s="140">
        <f>IF(E32&lt;D32,(E32+1-Grundlage!$B$5-D32)*24,(E32-D32-Grundlage!$B$5)*24)</f>
        <v>-0.75</v>
      </c>
      <c r="G32" s="118"/>
      <c r="H32" s="118"/>
      <c r="I32" s="147">
        <f>IF(H32&lt;G32,(H32+1-Grundlage!$B$5-G32)*24,(H32-G32-Grundlage!$B$5)*24)</f>
        <v>-0.75</v>
      </c>
      <c r="J32" s="140" t="str">
        <f t="shared" si="2"/>
        <v/>
      </c>
      <c r="K32" s="126"/>
      <c r="L32" s="158" t="str">
        <f>IF(K32="F",Grundlage!D30,"")</f>
        <v/>
      </c>
      <c r="M32" s="159" t="str">
        <f>IF(I32&lt;0,"",Grundlage!$E$5)</f>
        <v/>
      </c>
      <c r="N32" s="224">
        <f>SUMIF(I32:I34,"&gt;0")*Grundlage!$F$5</f>
        <v>0</v>
      </c>
      <c r="O32" s="54"/>
    </row>
    <row r="33" spans="1:15" ht="14.25" x14ac:dyDescent="0.2">
      <c r="A33" s="137" t="str">
        <f t="shared" si="0"/>
        <v>Sa</v>
      </c>
      <c r="B33" s="137" t="str">
        <f t="shared" si="1"/>
        <v>34. KW</v>
      </c>
      <c r="C33" s="240">
        <f t="shared" si="3"/>
        <v>41147</v>
      </c>
      <c r="D33" s="115"/>
      <c r="E33" s="115"/>
      <c r="F33" s="139">
        <f>IF(E33&lt;D33,(E33+1-Grundlage!$B$5-D33)*24,(E33-D33-Grundlage!$B$5)*24)</f>
        <v>-0.75</v>
      </c>
      <c r="G33" s="115"/>
      <c r="H33" s="115"/>
      <c r="I33" s="146">
        <f>IF(H33&lt;G33,(H33+1-Grundlage!$B$5-G33)*24,(H33-G33-Grundlage!$B$5)*24)</f>
        <v>-0.75</v>
      </c>
      <c r="J33" s="139" t="str">
        <f t="shared" si="2"/>
        <v/>
      </c>
      <c r="K33" s="122"/>
      <c r="L33" s="154" t="str">
        <f>IF(K33="F",Grundlage!D31,"")</f>
        <v/>
      </c>
      <c r="M33" s="157" t="str">
        <f>IF(I33&lt;0,"",Grundlage!$E$5)</f>
        <v/>
      </c>
      <c r="N33" s="221">
        <f>SUMIF(I33:I35,"&gt;0")*Grundlage!$F$5</f>
        <v>0</v>
      </c>
      <c r="O33" s="54"/>
    </row>
    <row r="34" spans="1:15" ht="14.25" x14ac:dyDescent="0.2">
      <c r="A34" s="131" t="str">
        <f t="shared" si="0"/>
        <v>So</v>
      </c>
      <c r="B34" s="131" t="str">
        <f t="shared" si="1"/>
        <v>34. KW</v>
      </c>
      <c r="C34" s="240">
        <f t="shared" si="3"/>
        <v>41148</v>
      </c>
      <c r="D34" s="111"/>
      <c r="E34" s="111"/>
      <c r="F34" s="142">
        <f>IF(E34&lt;D34,(E34+1-Grundlage!$B$5-D34)*24,(E34-D34-Grundlage!$B$5)*24)</f>
        <v>-0.75</v>
      </c>
      <c r="G34" s="111"/>
      <c r="H34" s="111"/>
      <c r="I34" s="149">
        <f>IF(H34&lt;G34,(H34+1-Grundlage!$B$5-G34)*24,(H34-G34-Grundlage!$B$5)*24)</f>
        <v>-0.75</v>
      </c>
      <c r="J34" s="142" t="str">
        <f t="shared" si="2"/>
        <v/>
      </c>
      <c r="K34" s="123"/>
      <c r="L34" s="164" t="str">
        <f>IF(K34="F",Grundlage!D32,"")</f>
        <v/>
      </c>
      <c r="M34" s="165" t="str">
        <f>IF(I34&lt;0,"",Grundlage!$E$5)</f>
        <v/>
      </c>
      <c r="N34" s="220">
        <f>SUMIF(I34:I36,"&gt;0")*Grundlage!$F$5</f>
        <v>0</v>
      </c>
      <c r="O34" s="54"/>
    </row>
    <row r="35" spans="1:15" ht="14.25" x14ac:dyDescent="0.2">
      <c r="A35" s="195" t="str">
        <f>TEXT(C35,"TTT")</f>
        <v>Mo</v>
      </c>
      <c r="B35" s="195" t="str">
        <f>TRUNC((C35-WEEKDAY(C35,2)-DATE(YEAR(C35+4-WEEKDAY(C35,2)),1,-10))/7)&amp;". KW"</f>
        <v>35. KW</v>
      </c>
      <c r="C35" s="240">
        <f t="shared" si="3"/>
        <v>41149</v>
      </c>
      <c r="D35" s="113"/>
      <c r="E35" s="113"/>
      <c r="F35" s="199">
        <f>IF(E35&lt;D35,(E35+1-Grundlage!$B$5-D35)*24,(E35-D35-Grundlage!$B$5)*24)</f>
        <v>-0.75</v>
      </c>
      <c r="G35" s="113"/>
      <c r="H35" s="113"/>
      <c r="I35" s="203">
        <f>IF(H35&lt;G35,(H35+1-Grundlage!$B$5-G35)*24,(H35-G35-Grundlage!$B$5)*24)</f>
        <v>-0.75</v>
      </c>
      <c r="J35" s="199" t="str">
        <f>IF(G35="","",I35-F35)</f>
        <v/>
      </c>
      <c r="K35" s="120"/>
      <c r="L35" s="214" t="str">
        <f>IF(K35="F",Grundlage!D33,"")</f>
        <v/>
      </c>
      <c r="M35" s="228" t="str">
        <f>IF(I35&lt;0,"",Grundlage!$E$5)</f>
        <v/>
      </c>
      <c r="N35" s="222">
        <f>SUMIF(I35:I37,"&gt;0")*Grundlage!$F$5</f>
        <v>0</v>
      </c>
      <c r="O35" s="54"/>
    </row>
    <row r="36" spans="1:15" ht="14.25" x14ac:dyDescent="0.2">
      <c r="A36" s="193" t="str">
        <f>TEXT(C36,"TTT")</f>
        <v>Di</v>
      </c>
      <c r="B36" s="193" t="str">
        <f>TRUNC((C36-WEEKDAY(C36,2)-DATE(YEAR(C36+4-WEEKDAY(C36,2)),1,-10))/7)&amp;". KW"</f>
        <v>35. KW</v>
      </c>
      <c r="C36" s="240">
        <f t="shared" si="3"/>
        <v>41150</v>
      </c>
      <c r="D36" s="116"/>
      <c r="E36" s="116"/>
      <c r="F36" s="200">
        <f>IF(E36&lt;D36,(E36+1-Grundlage!$B$5-D36)*24,(E36-D36-Grundlage!$B$5)*24)</f>
        <v>-0.75</v>
      </c>
      <c r="G36" s="116"/>
      <c r="H36" s="116"/>
      <c r="I36" s="204">
        <f>IF(H36&lt;G36,(H36+1-Grundlage!$B$5-G36)*24,(H36-G36-Grundlage!$B$5)*24)</f>
        <v>-0.75</v>
      </c>
      <c r="J36" s="200" t="str">
        <f>IF(G36="","",I36-F36)</f>
        <v/>
      </c>
      <c r="K36" s="124"/>
      <c r="L36" s="215" t="str">
        <f>IF(K36="F",Grundlage!D34,"")</f>
        <v/>
      </c>
      <c r="M36" s="229" t="str">
        <f>IF(I36&lt;0,"",Grundlage!$E$5)</f>
        <v/>
      </c>
      <c r="N36" s="223">
        <f>SUMIF(I36:I38,"&gt;0")*Grundlage!$F$5</f>
        <v>0</v>
      </c>
      <c r="O36" s="54"/>
    </row>
    <row r="37" spans="1:15" ht="15" thickBot="1" x14ac:dyDescent="0.25">
      <c r="A37" s="135" t="str">
        <f>TEXT(C37,"TTT")</f>
        <v>Mi</v>
      </c>
      <c r="B37" s="135" t="str">
        <f>TRUNC((C37-WEEKDAY(C37,2)-DATE(YEAR(C37+4-WEEKDAY(C37,2)),1,-10))/7)&amp;". KW"</f>
        <v>35. KW</v>
      </c>
      <c r="C37" s="240">
        <f t="shared" si="3"/>
        <v>41151</v>
      </c>
      <c r="D37" s="175"/>
      <c r="E37" s="175"/>
      <c r="F37" s="143">
        <f>IF(E37&lt;D37,(E37+1-Grundlage!$B$5-D37)*24,(E37-D37-Grundlage!$B$5)*24)</f>
        <v>-0.75</v>
      </c>
      <c r="G37" s="175"/>
      <c r="H37" s="175"/>
      <c r="I37" s="150">
        <f>IF(H37&lt;G37,(H37+1-Grundlage!$B$5-G37)*24,(H37-G37-Grundlage!$B$5)*24)</f>
        <v>-0.75</v>
      </c>
      <c r="J37" s="143" t="str">
        <f>IF(G37="","",I37-F37)</f>
        <v/>
      </c>
      <c r="K37" s="177"/>
      <c r="L37" s="167" t="str">
        <f>IF(K37="F",Grundlage!D35,"")</f>
        <v/>
      </c>
      <c r="M37" s="171" t="str">
        <f>IF(I37&lt;0,"",Grundlage!$E$5)</f>
        <v/>
      </c>
      <c r="N37" s="225">
        <f>SUMIF(I37:I39,"&gt;0")*Grundlage!$F$5</f>
        <v>0</v>
      </c>
      <c r="O37" s="54"/>
    </row>
    <row r="38" spans="1:15" x14ac:dyDescent="0.2">
      <c r="A38" s="15"/>
      <c r="B38" s="15"/>
      <c r="C38" s="15"/>
      <c r="D38" s="14"/>
      <c r="J38"/>
      <c r="N38" s="2"/>
      <c r="O38" s="32"/>
    </row>
    <row r="39" spans="1:15" x14ac:dyDescent="0.2">
      <c r="A39" s="15"/>
      <c r="B39" s="15"/>
      <c r="C39" s="15"/>
      <c r="D39" s="14"/>
      <c r="J39"/>
      <c r="N39" s="2"/>
      <c r="O39" s="32"/>
    </row>
    <row r="40" spans="1:15" ht="15.75" x14ac:dyDescent="0.2">
      <c r="A40" s="15"/>
      <c r="B40" s="15"/>
      <c r="C40" s="15"/>
      <c r="D40" s="14"/>
      <c r="E40" s="14" t="s">
        <v>11</v>
      </c>
      <c r="F40" s="25">
        <f>COUNT(J7:J37)</f>
        <v>0</v>
      </c>
      <c r="H40" s="12"/>
      <c r="I40" s="12"/>
      <c r="J40" s="12"/>
      <c r="K40" s="11"/>
      <c r="L40" s="12"/>
      <c r="M40" s="2"/>
      <c r="N40" s="2"/>
      <c r="O40" s="32"/>
    </row>
    <row r="41" spans="1:15" ht="15.75" customHeight="1" x14ac:dyDescent="0.2">
      <c r="A41" s="15"/>
      <c r="B41" s="15"/>
      <c r="C41" s="15"/>
      <c r="D41" s="14"/>
      <c r="E41" s="14"/>
      <c r="F41" s="21"/>
      <c r="H41" s="12"/>
      <c r="I41" s="16" t="s">
        <v>15</v>
      </c>
      <c r="J41" s="36" t="s">
        <v>30</v>
      </c>
      <c r="K41" s="16" t="s">
        <v>12</v>
      </c>
      <c r="L41" s="16" t="s">
        <v>13</v>
      </c>
      <c r="M41" s="16" t="s">
        <v>22</v>
      </c>
      <c r="N41" s="2"/>
      <c r="O41" s="32"/>
    </row>
    <row r="42" spans="1:15" ht="15.75" x14ac:dyDescent="0.25">
      <c r="A42" s="15"/>
      <c r="B42" s="15"/>
      <c r="C42" s="15"/>
      <c r="E42" s="91" t="s">
        <v>14</v>
      </c>
      <c r="F42" s="65" t="str">
        <f>IF(I42=0,"",I42*Grundlage!$F$5)</f>
        <v/>
      </c>
      <c r="H42" s="16"/>
      <c r="I42" s="27">
        <f>SUMIF(I7:I37,"&gt;0")</f>
        <v>0</v>
      </c>
      <c r="J42" s="28">
        <f>SUMIF(J7:J37,"&gt;0")</f>
        <v>0</v>
      </c>
      <c r="K42" s="28">
        <f>'Juli 2016'!I45</f>
        <v>0</v>
      </c>
      <c r="L42" s="29">
        <f>SUMIF(L7:L37,"&gt;0")</f>
        <v>0</v>
      </c>
      <c r="M42" s="30">
        <f>SUM(M7:M37)</f>
        <v>0</v>
      </c>
      <c r="N42" s="2"/>
      <c r="O42" s="32"/>
    </row>
    <row r="43" spans="1:15" ht="17.25" customHeight="1" x14ac:dyDescent="0.25">
      <c r="A43" s="15"/>
      <c r="B43" s="15"/>
      <c r="C43" s="15"/>
      <c r="D43" s="16"/>
      <c r="E43" s="15"/>
      <c r="F43" s="15"/>
      <c r="H43" s="26"/>
      <c r="J43"/>
      <c r="N43" s="2"/>
      <c r="O43" s="32"/>
    </row>
    <row r="44" spans="1:15" ht="15.75" x14ac:dyDescent="0.25">
      <c r="A44" s="15"/>
      <c r="B44" s="15"/>
      <c r="C44" s="15"/>
      <c r="D44" s="14"/>
      <c r="E44" s="83" t="s">
        <v>31</v>
      </c>
      <c r="F44" s="35">
        <f>I42*Grundlage!$H$5</f>
        <v>0</v>
      </c>
      <c r="H44" s="12"/>
      <c r="I44" s="92" t="s">
        <v>35</v>
      </c>
      <c r="J44" s="2"/>
      <c r="K44" s="21" t="s">
        <v>36</v>
      </c>
      <c r="L44" s="21" t="s">
        <v>10</v>
      </c>
      <c r="M44" s="2"/>
      <c r="N44" s="2"/>
      <c r="O44" s="32"/>
    </row>
    <row r="45" spans="1:15" ht="18" customHeight="1" x14ac:dyDescent="0.25">
      <c r="A45" s="2"/>
      <c r="B45" s="2"/>
      <c r="C45" s="2"/>
      <c r="D45" s="15"/>
      <c r="E45" s="42"/>
      <c r="F45" s="70"/>
      <c r="H45" s="12"/>
      <c r="I45" s="96">
        <f>SUM(J42+K42)</f>
        <v>0</v>
      </c>
      <c r="J45" s="2"/>
      <c r="K45" s="97">
        <f>COUNTIF(K7:K37,"K")</f>
        <v>0</v>
      </c>
      <c r="L45" s="97">
        <f>COUNTIF(K7:K37,"U")</f>
        <v>0</v>
      </c>
      <c r="M45" s="2"/>
      <c r="N45" s="2"/>
      <c r="O45" s="32"/>
    </row>
    <row r="46" spans="1:15" ht="17.25" customHeight="1" x14ac:dyDescent="0.25">
      <c r="A46" s="2"/>
      <c r="B46" s="2"/>
      <c r="C46" s="2"/>
      <c r="D46" s="15"/>
      <c r="E46" s="83" t="s">
        <v>33</v>
      </c>
      <c r="F46" s="35">
        <f>(COUNTIF(K7:K37,"F"))*Grundlage!$A$5</f>
        <v>0</v>
      </c>
      <c r="H46" s="86"/>
      <c r="I46" s="87"/>
      <c r="J46" s="88"/>
      <c r="K46" s="7"/>
      <c r="L46" s="2"/>
      <c r="M46" s="2"/>
      <c r="N46" s="2"/>
      <c r="O46" s="2"/>
    </row>
    <row r="47" spans="1:15" ht="15" x14ac:dyDescent="0.2">
      <c r="A47" s="2"/>
      <c r="B47" s="2"/>
      <c r="C47" s="2"/>
      <c r="D47" s="15"/>
      <c r="E47" s="42"/>
      <c r="F47" s="70"/>
      <c r="H47" s="89"/>
      <c r="I47" s="89"/>
      <c r="J47" s="89"/>
      <c r="K47" s="2"/>
      <c r="L47" s="2"/>
      <c r="M47" s="2"/>
      <c r="N47" s="2"/>
      <c r="O47" s="2"/>
    </row>
    <row r="48" spans="1:15" ht="15.75" x14ac:dyDescent="0.25">
      <c r="A48" s="2"/>
      <c r="B48" s="2"/>
      <c r="C48" s="2"/>
      <c r="D48" s="15"/>
      <c r="E48" s="83" t="s">
        <v>33</v>
      </c>
      <c r="F48" s="35">
        <f>(COUNTIF(L7:L37,"F"))*Grundlage!$A$5</f>
        <v>0</v>
      </c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7"/>
      <c r="K49" s="2"/>
      <c r="L49" s="2"/>
      <c r="M49" s="2"/>
      <c r="N49" s="2"/>
      <c r="O49" s="2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7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7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7"/>
      <c r="K52" s="2"/>
      <c r="L52" s="2"/>
      <c r="M52" s="2"/>
      <c r="N52" s="2"/>
      <c r="O52" s="2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7"/>
      <c r="K53" s="2"/>
      <c r="L53" s="2"/>
      <c r="M53" s="2"/>
      <c r="N53" s="2"/>
      <c r="O53" s="2"/>
    </row>
    <row r="55" spans="1:15" x14ac:dyDescent="0.2">
      <c r="G55" s="23"/>
    </row>
  </sheetData>
  <mergeCells count="3">
    <mergeCell ref="D5:F5"/>
    <mergeCell ref="G5:I5"/>
    <mergeCell ref="A2:N2"/>
  </mergeCells>
  <phoneticPr fontId="9" type="noConversion"/>
  <conditionalFormatting sqref="J7:J37">
    <cfRule type="cellIs" dxfId="74" priority="16" stopIfTrue="1" operator="equal">
      <formula>0</formula>
    </cfRule>
  </conditionalFormatting>
  <conditionalFormatting sqref="F8:F37 L7:L37 M8:M37 N7:N37">
    <cfRule type="cellIs" dxfId="73" priority="15" stopIfTrue="1" operator="equal">
      <formula>0</formula>
    </cfRule>
  </conditionalFormatting>
  <conditionalFormatting sqref="I7:I37">
    <cfRule type="cellIs" dxfId="72" priority="13" operator="lessThan">
      <formula>0</formula>
    </cfRule>
    <cfRule type="cellIs" dxfId="71" priority="14" stopIfTrue="1" operator="equal">
      <formula>0</formula>
    </cfRule>
  </conditionalFormatting>
  <conditionalFormatting sqref="K12:K13 K19:K20 K26:K27 K33:K37">
    <cfRule type="cellIs" dxfId="70" priority="12" stopIfTrue="1" operator="equal">
      <formula>0</formula>
    </cfRule>
  </conditionalFormatting>
  <conditionalFormatting sqref="A7:B37">
    <cfRule type="cellIs" dxfId="69" priority="10" stopIfTrue="1" operator="equal">
      <formula>"Sa"</formula>
    </cfRule>
    <cfRule type="cellIs" dxfId="68" priority="11" stopIfTrue="1" operator="equal">
      <formula>"So"</formula>
    </cfRule>
  </conditionalFormatting>
  <conditionalFormatting sqref="F44 F42 F40 I42:M42 K45:L45">
    <cfRule type="cellIs" dxfId="67" priority="9" operator="equal">
      <formula>0</formula>
    </cfRule>
  </conditionalFormatting>
  <conditionalFormatting sqref="F48 F44 F46">
    <cfRule type="cellIs" dxfId="66" priority="7" operator="equal">
      <formula>0</formula>
    </cfRule>
    <cfRule type="cellIs" dxfId="65" priority="8" operator="equal">
      <formula>0</formula>
    </cfRule>
  </conditionalFormatting>
  <conditionalFormatting sqref="F7:F37">
    <cfRule type="cellIs" dxfId="64" priority="6" operator="lessThan">
      <formula>0</formula>
    </cfRule>
  </conditionalFormatting>
  <conditionalFormatting sqref="I45">
    <cfRule type="cellIs" dxfId="63" priority="4" operator="lessThanOrEqual">
      <formula>0</formula>
    </cfRule>
    <cfRule type="cellIs" dxfId="62" priority="5" operator="greaterThan">
      <formula>0</formula>
    </cfRule>
  </conditionalFormatting>
  <conditionalFormatting sqref="L4 K45:L45">
    <cfRule type="cellIs" dxfId="61" priority="2" operator="equal">
      <formula>0</formula>
    </cfRule>
    <cfRule type="cellIs" dxfId="60" priority="3" operator="equal">
      <formula>0</formula>
    </cfRule>
  </conditionalFormatting>
  <dataValidations count="2">
    <dataValidation type="list" allowBlank="1" showInputMessage="1" showErrorMessage="1" sqref="D7:E37 G7:H37">
      <formula1>Zeiten</formula1>
    </dataValidation>
    <dataValidation type="list" allowBlank="1" showErrorMessage="1" sqref="K7:K37">
      <formula1>$K$2:$K$4</formula1>
    </dataValidation>
  </dataValidations>
  <printOptions horizontalCentered="1"/>
  <pageMargins left="0.39374999999999999" right="0.39374999999999999" top="0.59027777777777779" bottom="0.59027777777777779" header="0.51180555555555562" footer="0.51180555555555562"/>
  <pageSetup paperSize="9" scale="70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9CAFF0E-0261-4A37-B071-75D506D6BA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Grundlage</vt:lpstr>
      <vt:lpstr>Januar 2016</vt:lpstr>
      <vt:lpstr>Februar 2016</vt:lpstr>
      <vt:lpstr>März 2016</vt:lpstr>
      <vt:lpstr>April 2016</vt:lpstr>
      <vt:lpstr>Mai 2016</vt:lpstr>
      <vt:lpstr>Juni 2016</vt:lpstr>
      <vt:lpstr>Juli 2016</vt:lpstr>
      <vt:lpstr>August 2016</vt:lpstr>
      <vt:lpstr>September 2016</vt:lpstr>
      <vt:lpstr>Oktober 2016</vt:lpstr>
      <vt:lpstr>November 2016</vt:lpstr>
      <vt:lpstr>Dezember 2016</vt:lpstr>
      <vt:lpstr>'August 2016'!Druckbereich</vt:lpstr>
      <vt:lpstr>'Februar 2016'!Druckbereich</vt:lpstr>
      <vt:lpstr>Zeiten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Sejla</cp:lastModifiedBy>
  <cp:revision>0</cp:revision>
  <cp:lastPrinted>2014-01-11T21:29:31Z</cp:lastPrinted>
  <dcterms:modified xsi:type="dcterms:W3CDTF">2016-01-06T12:42:08Z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TC300071799990</vt:lpwstr>
  </property>
</Properties>
</file>