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filterPrivacy="1" codeName="ThisWorkbook" autoCompressPictures="0"/>
  <xr:revisionPtr revIDLastSave="0" documentId="13_ncr:1_{43651728-C9C4-4F11-A876-CC26A1E5CEDE}" xr6:coauthVersionLast="47" xr6:coauthVersionMax="47" xr10:uidLastSave="{00000000-0000-0000-0000-000000000000}"/>
  <bookViews>
    <workbookView xWindow="-110" yWindow="-110" windowWidth="25820" windowHeight="13900" tabRatio="741" xr2:uid="{00000000-000D-0000-FFFF-FFFF00000000}"/>
  </bookViews>
  <sheets>
    <sheet name="Jan" sheetId="1" r:id="rId1"/>
    <sheet name="Tabelle1" sheetId="27" state="hidden" r:id="rId2"/>
    <sheet name="Feb" sheetId="6" r:id="rId3"/>
    <sheet name="Mrz" sheetId="17" r:id="rId4"/>
    <sheet name="Apr" sheetId="18" r:id="rId5"/>
    <sheet name="Mai" sheetId="19" r:id="rId6"/>
    <sheet name="Jun" sheetId="20" r:id="rId7"/>
    <sheet name="Jul" sheetId="21" r:id="rId8"/>
    <sheet name="Aug" sheetId="22" r:id="rId9"/>
    <sheet name="Sep" sheetId="23" r:id="rId10"/>
    <sheet name="Okt" sheetId="24" r:id="rId11"/>
    <sheet name="Nov" sheetId="25" r:id="rId12"/>
    <sheet name="Dez" sheetId="26" r:id="rId13"/>
  </sheets>
  <definedNames>
    <definedName name="AprSo1">DATE(KalenderJahr,4,1)-WEEKDAY(DATE(KalenderJahr,4,1))+1</definedName>
    <definedName name="AugSo1">DATE(KalenderJahr,8,1)-WEEKDAY(DATE(KalenderJahr,8,1))+1</definedName>
    <definedName name="DezSo1">DATE(KalenderJahr,12,1)-WEEKDAY(DATE(KalenderJahr,12,1))+1</definedName>
    <definedName name="FebSo1">DATE(KalenderJahr,2,1)-WEEKDAY(DATE(KalenderJahr,2,1))+1</definedName>
    <definedName name="HausaufgabenTage" localSheetId="4">Apr!$K$2:$K$31</definedName>
    <definedName name="HausaufgabenTage" localSheetId="8">Aug!$K$2:$K$31</definedName>
    <definedName name="HausaufgabenTage" localSheetId="12">Dez!$K$2:$K$31</definedName>
    <definedName name="HausaufgabenTage" localSheetId="2">Feb!$K$2:$K$31</definedName>
    <definedName name="HausaufgabenTage" localSheetId="7">Jul!$K$2:$K$31</definedName>
    <definedName name="HausaufgabenTage" localSheetId="6">Jun!$K$2:$K$31</definedName>
    <definedName name="HausaufgabenTage" localSheetId="5">Mai!$K$2:$K$31</definedName>
    <definedName name="HausaufgabenTage" localSheetId="3">Mrz!$K$2:$K$31</definedName>
    <definedName name="HausaufgabenTage" localSheetId="11">Nov!$K$2:$K$31</definedName>
    <definedName name="HausaufgabenTage" localSheetId="10">Okt!$K$2:$K$31</definedName>
    <definedName name="HausaufgabenTage" localSheetId="9">Sep!$K$2:$K$31</definedName>
    <definedName name="HausaufgabenTage">Jan!$K$2:$K$31</definedName>
    <definedName name="JanSo1">DATE(KalenderJahr,1,1)-WEEKDAY(DATE(KalenderJahr,1,1))+1</definedName>
    <definedName name="JulSo1">DATE(KalenderJahr,7,1)-WEEKDAY(DATE(KalenderJahr,7,1))+1</definedName>
    <definedName name="JunSo1">DATE(KalenderJahr,6,1)-WEEKDAY(DATE(KalenderJahr,6,1))+1</definedName>
    <definedName name="KalenderJahr">Jan!$B$1</definedName>
    <definedName name="MaiSo1">DATE(KalenderJahr,5,1)-WEEKDAY(DATE(KalenderJahr,5,1))+1</definedName>
    <definedName name="MrzSo1">DATE(KalenderJahr,3,1)-WEEKDAY(DATE(KalenderJahr,3,1))+1</definedName>
    <definedName name="NovSo1">DATE(KalenderJahr,11,1)-WEEKDAY(DATE(KalenderJahr,11,1))+1</definedName>
    <definedName name="OktSo1">DATE(KalenderJahr,10,1)-WEEKDAY(DATE(KalenderJahr,10,1))+1</definedName>
    <definedName name="SepSo1">DATE(KalenderJahr,9,1)-WEEKDAY(DATE(KalenderJahr,9,1))+1</definedName>
    <definedName name="Spaltentitel1">JanuarAufgaben[[#Headers],[Spalte2]]</definedName>
    <definedName name="Spaltentitel10">OktoberAufgaben[[#Headers],[Wochentag]]</definedName>
    <definedName name="Spaltentitel11">NovemberAufgaben[[#Headers],[Wochentag]]</definedName>
    <definedName name="Spaltentitel12">DezemberAufgaben[[#Headers],[Wochentag]]</definedName>
    <definedName name="Spaltentitel2">FebruarAufgaben[[#Headers],[Wochentag]]</definedName>
    <definedName name="Spaltentitel3">MärzAufgaben[[#Headers],[Wochentag]]</definedName>
    <definedName name="Spaltentitel4">AprilAufgaben[[#Headers],[Wochentag]]</definedName>
    <definedName name="Spaltentitel5">MaiAufgaben[[#Headers],[Wochentag]]</definedName>
    <definedName name="Spaltentitel6">JuniAufgaben[[#Headers],[Wochentag]]</definedName>
    <definedName name="Spaltentitel7">JuliAufgaben[[#Headers],[Wochentag]]</definedName>
    <definedName name="Spaltentitel8">AugustAufgaben[[#Headers],[Wochentag]]</definedName>
    <definedName name="Spaltentitel9">SeptemberAufgaben[[#Headers],[Wochentag]]</definedName>
    <definedName name="SpaltenTitelBereich1..I8.1">Jan!$C$2</definedName>
    <definedName name="SpaltenTitelBereich1..I8.10">Okt!$C$2</definedName>
    <definedName name="SpaltenTitelBereich1..I8.11">Nov!$C$2</definedName>
    <definedName name="SpaltenTitelBereich1..I8.12">Dez!$C$2</definedName>
    <definedName name="SpaltenTitelBereich1..I8.2">Feb!$C$2</definedName>
    <definedName name="SpaltenTitelBereich1..I8.3">Mrz!$C$2</definedName>
    <definedName name="SpaltenTitelBereich1..I8.4">Apr!$C$2</definedName>
    <definedName name="SpaltenTitelBereich1..I8.5">Mai!$C$2</definedName>
    <definedName name="SpaltenTitelBereich1..I8.6">Jun!$C$2</definedName>
    <definedName name="SpaltenTitelBereich1..I8.7">Jul!$C$2</definedName>
    <definedName name="SpaltenTitelBereich1..I8.8">Aug!$C$2</definedName>
    <definedName name="SpaltenTitelBereich1..I8.9">Sep!$C$2</definedName>
    <definedName name="TitelBereich2..I31.1">Jan!$A$11</definedName>
    <definedName name="TitelBereich2..I31.10">Okt!$A$11</definedName>
    <definedName name="TitelBereich2..I31.11">Nov!$A$11</definedName>
    <definedName name="TitelBereich2..I31.12">Dez!$A$11</definedName>
    <definedName name="TitelBereich2..I31.2">Feb!$A$11</definedName>
    <definedName name="TitelBereich2..I31.3">Mrz!$A$11</definedName>
    <definedName name="TitelBereich2..I31.4">Apr!$A$11</definedName>
    <definedName name="TitelBereich2..I31.5">Mai!$A$11</definedName>
    <definedName name="TitelBereich2..I31.6">Jun!$A$11</definedName>
    <definedName name="TitelBereich2..I31.7">Jul!$A$11</definedName>
    <definedName name="TitelBereich2..I31.8">Aug!$A$11</definedName>
    <definedName name="TitelBereich2..I31.9">Sep!$A$11</definedName>
    <definedName name="WichtigeDatenTabelle" localSheetId="4">Apr!$K$2:$L$6</definedName>
    <definedName name="WichtigeDatenTabelle" localSheetId="8">Aug!$K$2:$L$6</definedName>
    <definedName name="WichtigeDatenTabelle" localSheetId="12">Dez!$K$2:$L$6</definedName>
    <definedName name="WichtigeDatenTabelle" localSheetId="2">Feb!$K$2:$L$6</definedName>
    <definedName name="WichtigeDatenTabelle" localSheetId="7">Jul!$K$2:$L$6</definedName>
    <definedName name="WichtigeDatenTabelle" localSheetId="6">Jun!$K$2:$L$6</definedName>
    <definedName name="WichtigeDatenTabelle" localSheetId="5">Mai!$K$2:$L$6</definedName>
    <definedName name="WichtigeDatenTabelle" localSheetId="3">Mrz!$K$2:$L$6</definedName>
    <definedName name="WichtigeDatenTabelle" localSheetId="11">Nov!$K$2:$L$6</definedName>
    <definedName name="WichtigeDatenTabelle" localSheetId="10">Okt!$K$2:$L$6</definedName>
    <definedName name="WichtigeDatenTabelle" localSheetId="9">Sep!$K$2:$L$6</definedName>
    <definedName name="WichtigeDatenTabelle">Jan!$K$2:$L$6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B1" i="26" l="1"/>
  <c r="B1" i="25"/>
  <c r="B1" i="24"/>
  <c r="B1" i="23"/>
  <c r="B1" i="22"/>
  <c r="B1" i="21"/>
  <c r="B1" i="20"/>
  <c r="B1" i="19"/>
  <c r="B1" i="18"/>
  <c r="B1" i="17"/>
  <c r="B1" i="6"/>
  <c r="I8" i="26"/>
  <c r="E8" i="26"/>
  <c r="H7" i="26"/>
  <c r="D7" i="26"/>
  <c r="G6" i="26"/>
  <c r="C6" i="26"/>
  <c r="F5" i="26"/>
  <c r="I4" i="26"/>
  <c r="E4" i="26"/>
  <c r="H3" i="26"/>
  <c r="D3" i="26"/>
  <c r="E7" i="26"/>
  <c r="G5" i="26"/>
  <c r="F4" i="26"/>
  <c r="H8" i="26"/>
  <c r="D8" i="26"/>
  <c r="G7" i="26"/>
  <c r="C7" i="26"/>
  <c r="F6" i="26"/>
  <c r="I5" i="26"/>
  <c r="E5" i="26"/>
  <c r="H4" i="26"/>
  <c r="D4" i="26"/>
  <c r="G3" i="26"/>
  <c r="C3" i="26"/>
  <c r="D6" i="26"/>
  <c r="E3" i="26"/>
  <c r="G8" i="26"/>
  <c r="C8" i="26"/>
  <c r="F7" i="26"/>
  <c r="I6" i="26"/>
  <c r="E6" i="26"/>
  <c r="H5" i="26"/>
  <c r="D5" i="26"/>
  <c r="G4" i="26"/>
  <c r="C4" i="26"/>
  <c r="F3" i="26"/>
  <c r="F8" i="26"/>
  <c r="I7" i="26"/>
  <c r="H6" i="26"/>
  <c r="C5" i="26"/>
  <c r="I3" i="26"/>
  <c r="I8" i="25"/>
  <c r="E8" i="25"/>
  <c r="H7" i="25"/>
  <c r="D7" i="25"/>
  <c r="G6" i="25"/>
  <c r="C6" i="25"/>
  <c r="F5" i="25"/>
  <c r="I4" i="25"/>
  <c r="E4" i="25"/>
  <c r="H3" i="25"/>
  <c r="D3" i="25"/>
  <c r="I7" i="25"/>
  <c r="D6" i="25"/>
  <c r="C5" i="25"/>
  <c r="E3" i="25"/>
  <c r="H8" i="25"/>
  <c r="D8" i="25"/>
  <c r="G7" i="25"/>
  <c r="C7" i="25"/>
  <c r="F6" i="25"/>
  <c r="I5" i="25"/>
  <c r="E5" i="25"/>
  <c r="H4" i="25"/>
  <c r="D4" i="25"/>
  <c r="G3" i="25"/>
  <c r="C3" i="25"/>
  <c r="H6" i="25"/>
  <c r="F4" i="25"/>
  <c r="G8" i="25"/>
  <c r="C8" i="25"/>
  <c r="F7" i="25"/>
  <c r="I6" i="25"/>
  <c r="E6" i="25"/>
  <c r="H5" i="25"/>
  <c r="D5" i="25"/>
  <c r="G4" i="25"/>
  <c r="C4" i="25"/>
  <c r="F3" i="25"/>
  <c r="F8" i="25"/>
  <c r="E7" i="25"/>
  <c r="G5" i="25"/>
  <c r="I3" i="25"/>
  <c r="I8" i="24"/>
  <c r="E8" i="24"/>
  <c r="H7" i="24"/>
  <c r="D7" i="24"/>
  <c r="G6" i="24"/>
  <c r="C6" i="24"/>
  <c r="F5" i="24"/>
  <c r="I4" i="24"/>
  <c r="E4" i="24"/>
  <c r="H3" i="24"/>
  <c r="D3" i="24"/>
  <c r="C8" i="24"/>
  <c r="I6" i="24"/>
  <c r="H5" i="24"/>
  <c r="G4" i="24"/>
  <c r="F3" i="24"/>
  <c r="I7" i="24"/>
  <c r="H6" i="24"/>
  <c r="G5" i="24"/>
  <c r="F4" i="24"/>
  <c r="E3" i="24"/>
  <c r="H8" i="24"/>
  <c r="D8" i="24"/>
  <c r="G7" i="24"/>
  <c r="C7" i="24"/>
  <c r="F6" i="24"/>
  <c r="I5" i="24"/>
  <c r="E5" i="24"/>
  <c r="H4" i="24"/>
  <c r="D4" i="24"/>
  <c r="G3" i="24"/>
  <c r="C3" i="24"/>
  <c r="G8" i="24"/>
  <c r="F7" i="24"/>
  <c r="E6" i="24"/>
  <c r="D5" i="24"/>
  <c r="C4" i="24"/>
  <c r="F8" i="24"/>
  <c r="E7" i="24"/>
  <c r="D6" i="24"/>
  <c r="C5" i="24"/>
  <c r="I3" i="24"/>
  <c r="I8" i="23"/>
  <c r="E8" i="23"/>
  <c r="H7" i="23"/>
  <c r="D7" i="23"/>
  <c r="G6" i="23"/>
  <c r="C6" i="23"/>
  <c r="F5" i="23"/>
  <c r="I4" i="23"/>
  <c r="E4" i="23"/>
  <c r="H3" i="23"/>
  <c r="D3" i="23"/>
  <c r="I7" i="23"/>
  <c r="G5" i="23"/>
  <c r="E3" i="23"/>
  <c r="H8" i="23"/>
  <c r="D8" i="23"/>
  <c r="G7" i="23"/>
  <c r="C7" i="23"/>
  <c r="F6" i="23"/>
  <c r="I5" i="23"/>
  <c r="E5" i="23"/>
  <c r="H4" i="23"/>
  <c r="D4" i="23"/>
  <c r="G3" i="23"/>
  <c r="C3" i="23"/>
  <c r="E7" i="23"/>
  <c r="C5" i="23"/>
  <c r="I3" i="23"/>
  <c r="G8" i="23"/>
  <c r="C8" i="23"/>
  <c r="F7" i="23"/>
  <c r="I6" i="23"/>
  <c r="E6" i="23"/>
  <c r="H5" i="23"/>
  <c r="D5" i="23"/>
  <c r="G4" i="23"/>
  <c r="C4" i="23"/>
  <c r="F3" i="23"/>
  <c r="F8" i="23"/>
  <c r="H6" i="23"/>
  <c r="D6" i="23"/>
  <c r="F4" i="23"/>
  <c r="I8" i="22"/>
  <c r="E8" i="22"/>
  <c r="H7" i="22"/>
  <c r="D7" i="22"/>
  <c r="G6" i="22"/>
  <c r="C6" i="22"/>
  <c r="F5" i="22"/>
  <c r="I4" i="22"/>
  <c r="E4" i="22"/>
  <c r="H3" i="22"/>
  <c r="D3" i="22"/>
  <c r="H8" i="22"/>
  <c r="D8" i="22"/>
  <c r="G7" i="22"/>
  <c r="C7" i="22"/>
  <c r="F6" i="22"/>
  <c r="I5" i="22"/>
  <c r="E5" i="22"/>
  <c r="H4" i="22"/>
  <c r="D4" i="22"/>
  <c r="G3" i="22"/>
  <c r="C3" i="22"/>
  <c r="G8" i="22"/>
  <c r="C8" i="22"/>
  <c r="F7" i="22"/>
  <c r="I6" i="22"/>
  <c r="E6" i="22"/>
  <c r="H5" i="22"/>
  <c r="D5" i="22"/>
  <c r="G4" i="22"/>
  <c r="C4" i="22"/>
  <c r="F3" i="22"/>
  <c r="F8" i="22"/>
  <c r="I7" i="22"/>
  <c r="E7" i="22"/>
  <c r="H6" i="22"/>
  <c r="D6" i="22"/>
  <c r="G5" i="22"/>
  <c r="C5" i="22"/>
  <c r="F4" i="22"/>
  <c r="I3" i="22"/>
  <c r="E3" i="22"/>
  <c r="I8" i="21"/>
  <c r="E8" i="21"/>
  <c r="H7" i="21"/>
  <c r="D7" i="21"/>
  <c r="G6" i="21"/>
  <c r="C6" i="21"/>
  <c r="F5" i="21"/>
  <c r="I4" i="21"/>
  <c r="E4" i="21"/>
  <c r="H3" i="21"/>
  <c r="D3" i="21"/>
  <c r="C8" i="21"/>
  <c r="I6" i="21"/>
  <c r="H5" i="21"/>
  <c r="G4" i="21"/>
  <c r="F3" i="21"/>
  <c r="H8" i="21"/>
  <c r="D8" i="21"/>
  <c r="G7" i="21"/>
  <c r="C7" i="21"/>
  <c r="F6" i="21"/>
  <c r="I5" i="21"/>
  <c r="E5" i="21"/>
  <c r="H4" i="21"/>
  <c r="D4" i="21"/>
  <c r="G3" i="21"/>
  <c r="C3" i="21"/>
  <c r="F7" i="21"/>
  <c r="E6" i="21"/>
  <c r="D5" i="21"/>
  <c r="C4" i="21"/>
  <c r="G8" i="21"/>
  <c r="F8" i="21"/>
  <c r="I7" i="21"/>
  <c r="E7" i="21"/>
  <c r="H6" i="21"/>
  <c r="D6" i="21"/>
  <c r="G5" i="21"/>
  <c r="C5" i="21"/>
  <c r="F4" i="21"/>
  <c r="I3" i="21"/>
  <c r="E3" i="21"/>
  <c r="I8" i="20"/>
  <c r="E8" i="20"/>
  <c r="H7" i="20"/>
  <c r="D7" i="20"/>
  <c r="G6" i="20"/>
  <c r="C6" i="20"/>
  <c r="F5" i="20"/>
  <c r="I4" i="20"/>
  <c r="E4" i="20"/>
  <c r="H3" i="20"/>
  <c r="D3" i="20"/>
  <c r="E7" i="20"/>
  <c r="D6" i="20"/>
  <c r="F4" i="20"/>
  <c r="H8" i="20"/>
  <c r="D8" i="20"/>
  <c r="G7" i="20"/>
  <c r="C7" i="20"/>
  <c r="F6" i="20"/>
  <c r="I5" i="20"/>
  <c r="E5" i="20"/>
  <c r="H4" i="20"/>
  <c r="D4" i="20"/>
  <c r="G3" i="20"/>
  <c r="C3" i="20"/>
  <c r="I7" i="20"/>
  <c r="G5" i="20"/>
  <c r="I3" i="20"/>
  <c r="G8" i="20"/>
  <c r="C8" i="20"/>
  <c r="F7" i="20"/>
  <c r="I6" i="20"/>
  <c r="E6" i="20"/>
  <c r="H5" i="20"/>
  <c r="D5" i="20"/>
  <c r="G4" i="20"/>
  <c r="C4" i="20"/>
  <c r="F3" i="20"/>
  <c r="F8" i="20"/>
  <c r="H6" i="20"/>
  <c r="C5" i="20"/>
  <c r="E3" i="20"/>
  <c r="I8" i="19"/>
  <c r="E8" i="19"/>
  <c r="H7" i="19"/>
  <c r="D7" i="19"/>
  <c r="G6" i="19"/>
  <c r="C6" i="19"/>
  <c r="F5" i="19"/>
  <c r="I4" i="19"/>
  <c r="E4" i="19"/>
  <c r="H3" i="19"/>
  <c r="D3" i="19"/>
  <c r="F4" i="19"/>
  <c r="E3" i="19"/>
  <c r="H8" i="19"/>
  <c r="D8" i="19"/>
  <c r="G7" i="19"/>
  <c r="C7" i="19"/>
  <c r="F6" i="19"/>
  <c r="I5" i="19"/>
  <c r="E5" i="19"/>
  <c r="H4" i="19"/>
  <c r="D4" i="19"/>
  <c r="G3" i="19"/>
  <c r="C3" i="19"/>
  <c r="C5" i="19"/>
  <c r="G8" i="19"/>
  <c r="C8" i="19"/>
  <c r="F7" i="19"/>
  <c r="I6" i="19"/>
  <c r="E6" i="19"/>
  <c r="H5" i="19"/>
  <c r="D5" i="19"/>
  <c r="G4" i="19"/>
  <c r="C4" i="19"/>
  <c r="F3" i="19"/>
  <c r="F8" i="19"/>
  <c r="I7" i="19"/>
  <c r="E7" i="19"/>
  <c r="H6" i="19"/>
  <c r="D6" i="19"/>
  <c r="G5" i="19"/>
  <c r="I3" i="19"/>
  <c r="I8" i="18"/>
  <c r="E8" i="18"/>
  <c r="H7" i="18"/>
  <c r="D7" i="18"/>
  <c r="G6" i="18"/>
  <c r="C6" i="18"/>
  <c r="F5" i="18"/>
  <c r="I4" i="18"/>
  <c r="E4" i="18"/>
  <c r="H3" i="18"/>
  <c r="D3" i="18"/>
  <c r="I7" i="18"/>
  <c r="D6" i="18"/>
  <c r="F4" i="18"/>
  <c r="H8" i="18"/>
  <c r="D8" i="18"/>
  <c r="G7" i="18"/>
  <c r="C7" i="18"/>
  <c r="F6" i="18"/>
  <c r="I5" i="18"/>
  <c r="E5" i="18"/>
  <c r="H4" i="18"/>
  <c r="D4" i="18"/>
  <c r="G3" i="18"/>
  <c r="C3" i="18"/>
  <c r="H6" i="18"/>
  <c r="C5" i="18"/>
  <c r="E3" i="18"/>
  <c r="G8" i="18"/>
  <c r="C8" i="18"/>
  <c r="F7" i="18"/>
  <c r="I6" i="18"/>
  <c r="E6" i="18"/>
  <c r="H5" i="18"/>
  <c r="D5" i="18"/>
  <c r="G4" i="18"/>
  <c r="C4" i="18"/>
  <c r="F3" i="18"/>
  <c r="F8" i="18"/>
  <c r="E7" i="18"/>
  <c r="G5" i="18"/>
  <c r="I3" i="18"/>
  <c r="I8" i="17"/>
  <c r="E8" i="17"/>
  <c r="H7" i="17"/>
  <c r="D7" i="17"/>
  <c r="G6" i="17"/>
  <c r="C6" i="17"/>
  <c r="F5" i="17"/>
  <c r="I4" i="17"/>
  <c r="E4" i="17"/>
  <c r="H3" i="17"/>
  <c r="D3" i="17"/>
  <c r="H8" i="17"/>
  <c r="D8" i="17"/>
  <c r="G7" i="17"/>
  <c r="C7" i="17"/>
  <c r="F6" i="17"/>
  <c r="I5" i="17"/>
  <c r="E5" i="17"/>
  <c r="H4" i="17"/>
  <c r="D4" i="17"/>
  <c r="G3" i="17"/>
  <c r="C3" i="17"/>
  <c r="G8" i="17"/>
  <c r="C8" i="17"/>
  <c r="F7" i="17"/>
  <c r="I6" i="17"/>
  <c r="E6" i="17"/>
  <c r="H5" i="17"/>
  <c r="D5" i="17"/>
  <c r="G4" i="17"/>
  <c r="C4" i="17"/>
  <c r="F3" i="17"/>
  <c r="F8" i="17"/>
  <c r="I7" i="17"/>
  <c r="E7" i="17"/>
  <c r="H6" i="17"/>
  <c r="D6" i="17"/>
  <c r="G5" i="17"/>
  <c r="C5" i="17"/>
  <c r="F4" i="17"/>
  <c r="I3" i="17"/>
  <c r="E3" i="17"/>
  <c r="I8" i="6" l="1"/>
  <c r="H8" i="6"/>
  <c r="G8" i="6"/>
  <c r="F8" i="6"/>
  <c r="E8" i="6"/>
  <c r="D8" i="6"/>
  <c r="C8" i="6"/>
  <c r="I7" i="6"/>
  <c r="H7" i="6"/>
  <c r="G7" i="6"/>
  <c r="F7" i="6"/>
  <c r="E7" i="6"/>
  <c r="D7" i="6"/>
  <c r="C7" i="6"/>
  <c r="I6" i="6"/>
  <c r="H6" i="6"/>
  <c r="G6" i="6"/>
  <c r="F6" i="6"/>
  <c r="E6" i="6"/>
  <c r="D6" i="6"/>
  <c r="C6" i="6"/>
  <c r="I5" i="6"/>
  <c r="H5" i="6"/>
  <c r="G5" i="6"/>
  <c r="F5" i="6"/>
  <c r="E5" i="6"/>
  <c r="D5" i="6"/>
  <c r="C5" i="6"/>
  <c r="I4" i="6"/>
  <c r="H4" i="6"/>
  <c r="G4" i="6"/>
  <c r="F4" i="6"/>
  <c r="E4" i="6"/>
  <c r="D4" i="6"/>
  <c r="C4" i="6"/>
  <c r="I3" i="6"/>
  <c r="H3" i="6"/>
  <c r="G3" i="6"/>
  <c r="F3" i="6"/>
  <c r="E3" i="6"/>
  <c r="D3" i="6"/>
  <c r="C3" i="6"/>
  <c r="H3" i="1"/>
  <c r="I8" i="1"/>
  <c r="H8" i="1"/>
  <c r="G8" i="1"/>
  <c r="F8" i="1"/>
  <c r="E8" i="1"/>
  <c r="D8" i="1"/>
  <c r="C8" i="1"/>
  <c r="I7" i="1"/>
  <c r="H7" i="1"/>
  <c r="G7" i="1"/>
  <c r="F7" i="1"/>
  <c r="E7" i="1"/>
  <c r="D7" i="1"/>
  <c r="C7" i="1"/>
  <c r="I6" i="1"/>
  <c r="H6" i="1"/>
  <c r="G6" i="1"/>
  <c r="F6" i="1"/>
  <c r="E6" i="1"/>
  <c r="D6" i="1"/>
  <c r="C6" i="1"/>
  <c r="I5" i="1"/>
  <c r="H5" i="1"/>
  <c r="G5" i="1"/>
  <c r="F5" i="1"/>
  <c r="E5" i="1"/>
  <c r="D5" i="1"/>
  <c r="C5" i="1"/>
  <c r="I4" i="1"/>
  <c r="H4" i="1"/>
  <c r="G4" i="1"/>
  <c r="F4" i="1"/>
  <c r="E4" i="1"/>
  <c r="D4" i="1"/>
  <c r="C4" i="1"/>
  <c r="I3" i="1"/>
  <c r="G3" i="1"/>
  <c r="F3" i="1"/>
  <c r="E3" i="1"/>
  <c r="D3" i="1"/>
  <c r="C3" i="1"/>
</calcChain>
</file>

<file path=xl/sharedStrings.xml><?xml version="1.0" encoding="utf-8"?>
<sst xmlns="http://schemas.openxmlformats.org/spreadsheetml/2006/main" count="483" uniqueCount="32">
  <si>
    <t>Wochentag</t>
  </si>
  <si>
    <t>Uhrzeit</t>
  </si>
  <si>
    <t>Kurs</t>
  </si>
  <si>
    <t>JAN</t>
  </si>
  <si>
    <t>MO</t>
  </si>
  <si>
    <t>DI</t>
  </si>
  <si>
    <t>MI</t>
  </si>
  <si>
    <t>DO</t>
  </si>
  <si>
    <t>FR</t>
  </si>
  <si>
    <t>SA</t>
  </si>
  <si>
    <t>SO</t>
  </si>
  <si>
    <t>Kalender</t>
  </si>
  <si>
    <t>AUFGABEN</t>
  </si>
  <si>
    <t>FEB</t>
  </si>
  <si>
    <t>MRZ</t>
  </si>
  <si>
    <t>APR</t>
  </si>
  <si>
    <t xml:space="preserve"> </t>
  </si>
  <si>
    <t>MAI</t>
  </si>
  <si>
    <t>JUN</t>
  </si>
  <si>
    <t>JUL</t>
  </si>
  <si>
    <t>AUG</t>
  </si>
  <si>
    <t>SEP</t>
  </si>
  <si>
    <t>OKT</t>
  </si>
  <si>
    <t>NOV</t>
  </si>
  <si>
    <t>DEZ</t>
  </si>
  <si>
    <t>NICHT VERGESSEN</t>
  </si>
  <si>
    <t>TO-DO Liste</t>
  </si>
  <si>
    <t>NOTIZEN</t>
  </si>
  <si>
    <t>Spalte1</t>
  </si>
  <si>
    <t>Spalte2</t>
  </si>
  <si>
    <t>Besprechung</t>
  </si>
  <si>
    <t>Reisekosten abrechnen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</si>
</sst>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2" formatCode="_-* #,##0\ &quot;€&quot;_-;\-* #,##0\ &quot;€&quot;_-;_-* &quot;-&quot;\ &quot;€&quot;_-;_-@_-"/>
    <numFmt numFmtId="44" formatCode="_-* #,##0.00\ &quot;€&quot;_-;\-* #,##0.00\ &quot;€&quot;_-;_-* &quot;-&quot;??\ &quot;€&quot;_-;_-@_-"/>
    <numFmt numFmtId="164" formatCode="_(* #,##0_);_(* \(#,##0\);_(* &quot;-&quot;_);_(@_)"/>
    <numFmt numFmtId="165" formatCode="_(* #,##0.00_);_(* \(#,##0.00\);_(* &quot;-&quot;??_);_(@_)"/>
    <numFmt numFmtId="166" formatCode="d"/>
    <numFmt numFmtId="167" formatCode="[$-409]mmmmm;@"/>
    <numFmt numFmtId="168" formatCode="d/m/yy\ h:mm;@"/>
    <numFmt numFmtId="169" formatCode="h:mm"/>
  </numFmts>
  <fonts count="32" x14ac:knownFonts="1">
    <font>
      <sz val="11"/>
      <color theme="1"/>
      <name val="Arial"/>
      <family val="2"/>
      <scheme val="minor"/>
    </font>
    <font>
      <sz val="11"/>
      <color theme="1"/>
      <name val="Arial"/>
      <family val="2"/>
      <scheme val="minor"/>
    </font>
    <font>
      <sz val="8"/>
      <name val="Arial"/>
      <family val="2"/>
      <scheme val="minor"/>
    </font>
    <font>
      <sz val="10"/>
      <color theme="1" tint="0.249977111117893"/>
      <name val="Arial"/>
      <family val="2"/>
      <scheme val="minor"/>
    </font>
    <font>
      <sz val="12"/>
      <color theme="1" tint="0.249977111117893"/>
      <name val="Arial"/>
      <family val="2"/>
      <scheme val="minor"/>
    </font>
    <font>
      <sz val="11"/>
      <color theme="0"/>
      <name val="Arial"/>
      <family val="2"/>
      <scheme val="minor"/>
    </font>
    <font>
      <b/>
      <sz val="24"/>
      <color theme="4" tint="-0.499984740745262"/>
      <name val="Arial"/>
      <family val="2"/>
      <scheme val="minor"/>
    </font>
    <font>
      <b/>
      <sz val="17"/>
      <color theme="4" tint="-0.499984740745262"/>
      <name val="Arial"/>
      <family val="2"/>
      <scheme val="minor"/>
    </font>
    <font>
      <b/>
      <sz val="12"/>
      <color theme="4" tint="-0.499984740745262"/>
      <name val="Arial"/>
      <family val="2"/>
      <scheme val="minor"/>
    </font>
    <font>
      <b/>
      <sz val="11"/>
      <color theme="4" tint="-0.499984740745262"/>
      <name val="Arial"/>
      <family val="2"/>
      <scheme val="minor"/>
    </font>
    <font>
      <b/>
      <sz val="11"/>
      <color theme="1"/>
      <name val="Arial"/>
      <family val="2"/>
      <scheme val="minor"/>
    </font>
    <font>
      <b/>
      <sz val="18"/>
      <color theme="4" tint="-0.499984740745262"/>
      <name val="Arial"/>
      <family val="2"/>
      <scheme val="major"/>
    </font>
    <font>
      <sz val="11"/>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8"/>
      <color theme="1" tint="0.499984740745262"/>
      <name val="Arial"/>
      <family val="2"/>
      <scheme val="minor"/>
    </font>
    <font>
      <b/>
      <sz val="14"/>
      <color theme="0" tint="-0.34998626667073579"/>
      <name val="Arial"/>
      <family val="2"/>
      <scheme val="minor"/>
    </font>
    <font>
      <sz val="14"/>
      <color theme="0" tint="-0.34998626667073579"/>
      <name val="Arial"/>
      <family val="2"/>
      <scheme val="minor"/>
    </font>
    <font>
      <sz val="48"/>
      <color theme="8" tint="0.39997558519241921"/>
      <name val="Arial"/>
      <family val="2"/>
      <scheme val="minor"/>
    </font>
    <font>
      <sz val="20"/>
      <color theme="8" tint="0.39997558519241921"/>
      <name val="Arial"/>
      <family val="2"/>
      <scheme val="minor"/>
    </font>
    <font>
      <b/>
      <sz val="18"/>
      <color theme="0" tint="-0.34998626667073579"/>
      <name val="Arial"/>
      <family val="2"/>
      <scheme val="minor"/>
    </font>
    <font>
      <sz val="18"/>
      <color theme="0" tint="-0.34998626667073579"/>
      <name val="Arial"/>
      <family val="2"/>
      <scheme val="minor"/>
    </font>
    <font>
      <b/>
      <sz val="12"/>
      <color theme="1" tint="0.249977111117893"/>
      <name val="Arial"/>
      <family val="2"/>
      <scheme val="minor"/>
    </font>
    <font>
      <b/>
      <sz val="12"/>
      <color theme="5" tint="-0.499984740745262"/>
      <name val="Arial"/>
      <family val="2"/>
      <scheme val="minor"/>
    </font>
  </fonts>
  <fills count="41">
    <fill>
      <patternFill patternType="none"/>
    </fill>
    <fill>
      <patternFill patternType="gray125"/>
    </fill>
    <fill>
      <patternFill patternType="solid">
        <fgColor theme="0" tint="-4.9989318521683403E-2"/>
        <bgColor indexed="64"/>
      </patternFill>
    </fill>
    <fill>
      <patternFill patternType="solid">
        <fgColor rgb="FFFFFFCC"/>
      </patternFill>
    </fill>
    <fill>
      <patternFill patternType="solid">
        <fgColor theme="4"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FFF7EB"/>
        <bgColor indexed="64"/>
      </patternFill>
    </fill>
    <fill>
      <patternFill patternType="solid">
        <fgColor theme="0"/>
        <bgColor indexed="64"/>
      </patternFill>
    </fill>
  </fills>
  <borders count="60">
    <border>
      <left/>
      <right/>
      <top/>
      <bottom/>
      <diagonal/>
    </border>
    <border>
      <left style="thin">
        <color theme="4" tint="0.79998168889431442"/>
      </left>
      <right style="thin">
        <color theme="0"/>
      </right>
      <top/>
      <bottom/>
      <diagonal/>
    </border>
    <border>
      <left style="thin">
        <color rgb="FFB2B2B2"/>
      </left>
      <right style="thin">
        <color rgb="FFB2B2B2"/>
      </right>
      <top style="thin">
        <color rgb="FFB2B2B2"/>
      </top>
      <bottom style="thin">
        <color rgb="FFB2B2B2"/>
      </bottom>
      <diagonal/>
    </border>
    <border>
      <left/>
      <right/>
      <top style="thin">
        <color theme="4" tint="-0.499984740745262"/>
      </top>
      <bottom/>
      <diagonal/>
    </border>
    <border>
      <left/>
      <right/>
      <top/>
      <bottom style="thin">
        <color theme="4" tint="-0.499984740745262"/>
      </bottom>
      <diagonal/>
    </border>
    <border>
      <left/>
      <right style="thin">
        <color theme="4" tint="-0.499984740745262"/>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medium">
        <color theme="5"/>
      </left>
      <right/>
      <top style="medium">
        <color theme="5"/>
      </top>
      <bottom style="dashed">
        <color theme="0" tint="-0.249977111117893"/>
      </bottom>
      <diagonal/>
    </border>
    <border>
      <left/>
      <right/>
      <top style="medium">
        <color theme="5"/>
      </top>
      <bottom style="dashed">
        <color theme="0" tint="-0.249977111117893"/>
      </bottom>
      <diagonal/>
    </border>
    <border>
      <left style="medium">
        <color theme="6" tint="0.79998168889431442"/>
      </left>
      <right/>
      <top style="medium">
        <color theme="6" tint="0.79998168889431442"/>
      </top>
      <bottom style="dashed">
        <color theme="0" tint="-0.249977111117893"/>
      </bottom>
      <diagonal/>
    </border>
    <border>
      <left/>
      <right/>
      <top style="medium">
        <color theme="6" tint="0.79998168889431442"/>
      </top>
      <bottom style="dashed">
        <color theme="0" tint="-0.249977111117893"/>
      </bottom>
      <diagonal/>
    </border>
    <border>
      <left/>
      <right/>
      <top/>
      <bottom style="dashed">
        <color theme="0" tint="-0.249977111117893"/>
      </bottom>
      <diagonal/>
    </border>
    <border>
      <left style="medium">
        <color theme="5"/>
      </left>
      <right/>
      <top style="dashed">
        <color theme="0" tint="-0.249977111117893"/>
      </top>
      <bottom style="dashed">
        <color theme="0" tint="-0.249977111117893"/>
      </bottom>
      <diagonal/>
    </border>
    <border>
      <left/>
      <right/>
      <top style="dashed">
        <color theme="0" tint="-0.249977111117893"/>
      </top>
      <bottom style="dashed">
        <color theme="0" tint="-0.249977111117893"/>
      </bottom>
      <diagonal/>
    </border>
    <border>
      <left style="medium">
        <color theme="6" tint="0.79998168889431442"/>
      </left>
      <right/>
      <top style="dashed">
        <color theme="0" tint="-0.249977111117893"/>
      </top>
      <bottom style="dashed">
        <color theme="0" tint="-0.249977111117893"/>
      </bottom>
      <diagonal/>
    </border>
    <border>
      <left style="medium">
        <color theme="5"/>
      </left>
      <right/>
      <top style="dashed">
        <color theme="0" tint="-0.249977111117893"/>
      </top>
      <bottom style="medium">
        <color theme="5"/>
      </bottom>
      <diagonal/>
    </border>
    <border>
      <left/>
      <right/>
      <top style="dashed">
        <color theme="0" tint="-0.249977111117893"/>
      </top>
      <bottom style="medium">
        <color theme="5"/>
      </bottom>
      <diagonal/>
    </border>
    <border>
      <left style="medium">
        <color theme="6" tint="0.79998168889431442"/>
      </left>
      <right/>
      <top style="dashed">
        <color theme="0" tint="-0.249977111117893"/>
      </top>
      <bottom style="medium">
        <color theme="6" tint="0.79998168889431442"/>
      </bottom>
      <diagonal/>
    </border>
    <border>
      <left/>
      <right/>
      <top style="dashed">
        <color theme="0" tint="-0.249977111117893"/>
      </top>
      <bottom style="medium">
        <color theme="6" tint="0.79998168889431442"/>
      </bottom>
      <diagonal/>
    </border>
    <border>
      <left style="medium">
        <color theme="0"/>
      </left>
      <right/>
      <top/>
      <bottom/>
      <diagonal/>
    </border>
    <border>
      <left/>
      <right style="medium">
        <color theme="0"/>
      </right>
      <top/>
      <bottom/>
      <diagonal/>
    </border>
    <border>
      <left style="medium">
        <color theme="4" tint="0.79998168889431442"/>
      </left>
      <right/>
      <top style="medium">
        <color theme="4" tint="0.79998168889431442"/>
      </top>
      <bottom/>
      <diagonal/>
    </border>
    <border>
      <left/>
      <right/>
      <top style="medium">
        <color theme="4" tint="0.79998168889431442"/>
      </top>
      <bottom/>
      <diagonal/>
    </border>
    <border>
      <left style="medium">
        <color theme="4" tint="0.79998168889431442"/>
      </left>
      <right/>
      <top style="dashed">
        <color theme="0" tint="-0.249977111117893"/>
      </top>
      <bottom style="dashed">
        <color theme="0" tint="-0.249977111117893"/>
      </bottom>
      <diagonal/>
    </border>
    <border>
      <left style="medium">
        <color theme="4" tint="0.79998168889431442"/>
      </left>
      <right/>
      <top style="dashed">
        <color theme="0" tint="-0.249977111117893"/>
      </top>
      <bottom style="medium">
        <color theme="4" tint="0.79998168889431442"/>
      </bottom>
      <diagonal/>
    </border>
    <border>
      <left/>
      <right/>
      <top style="dashed">
        <color theme="0" tint="-0.249977111117893"/>
      </top>
      <bottom style="medium">
        <color theme="4" tint="0.79998168889431442"/>
      </bottom>
      <diagonal/>
    </border>
    <border>
      <left/>
      <right style="thick">
        <color theme="0"/>
      </right>
      <top/>
      <bottom/>
      <diagonal/>
    </border>
    <border>
      <left/>
      <right style="thick">
        <color theme="0"/>
      </right>
      <top/>
      <bottom style="dashed">
        <color theme="0" tint="-0.249977111117893"/>
      </bottom>
      <diagonal/>
    </border>
    <border>
      <left style="thick">
        <color theme="0"/>
      </left>
      <right style="thick">
        <color theme="0"/>
      </right>
      <top/>
      <bottom/>
      <diagonal/>
    </border>
    <border>
      <left/>
      <right style="thick">
        <color theme="0"/>
      </right>
      <top style="dashed">
        <color theme="0" tint="-0.249977111117893"/>
      </top>
      <bottom style="dashed">
        <color theme="0" tint="-0.249977111117893"/>
      </bottom>
      <diagonal/>
    </border>
    <border>
      <left style="thick">
        <color theme="0"/>
      </left>
      <right/>
      <top/>
      <bottom/>
      <diagonal/>
    </border>
    <border>
      <left/>
      <right style="thick">
        <color theme="0"/>
      </right>
      <top style="dashed">
        <color theme="0" tint="-0.249977111117893"/>
      </top>
      <bottom style="medium">
        <color theme="4" tint="0.79998168889431442"/>
      </bottom>
      <diagonal/>
    </border>
    <border>
      <left/>
      <right style="thick">
        <color theme="0"/>
      </right>
      <top style="medium">
        <color theme="4" tint="0.79998168889431442"/>
      </top>
      <bottom/>
      <diagonal/>
    </border>
    <border>
      <left/>
      <right style="thick">
        <color theme="0"/>
      </right>
      <top style="dashed">
        <color theme="0" tint="-0.249977111117893"/>
      </top>
      <bottom style="medium">
        <color theme="6" tint="0.79998168889431442"/>
      </bottom>
      <diagonal/>
    </border>
    <border>
      <left/>
      <right style="thick">
        <color theme="0"/>
      </right>
      <top style="medium">
        <color theme="6" tint="0.79998168889431442"/>
      </top>
      <bottom style="dashed">
        <color theme="0" tint="-0.249977111117893"/>
      </bottom>
      <diagonal/>
    </border>
    <border>
      <left/>
      <right style="thick">
        <color theme="0"/>
      </right>
      <top/>
      <bottom style="thin">
        <color theme="4" tint="-0.499984740745262"/>
      </bottom>
      <diagonal/>
    </border>
    <border>
      <left/>
      <right style="thick">
        <color theme="0"/>
      </right>
      <top/>
      <bottom style="dashed">
        <color theme="0" tint="-0.34998626667073579"/>
      </bottom>
      <diagonal/>
    </border>
    <border>
      <left/>
      <right style="thick">
        <color theme="0"/>
      </right>
      <top style="dashed">
        <color theme="0" tint="-0.34998626667073579"/>
      </top>
      <bottom style="dashed">
        <color theme="0" tint="-0.34998626667073579"/>
      </bottom>
      <diagonal/>
    </border>
    <border>
      <left/>
      <right style="thick">
        <color theme="0"/>
      </right>
      <top style="thin">
        <color theme="4" tint="-0.499984740745262"/>
      </top>
      <bottom style="dashed">
        <color theme="0" tint="-0.34998626667073579"/>
      </bottom>
      <diagonal/>
    </border>
    <border>
      <left/>
      <right style="thick">
        <color theme="0"/>
      </right>
      <top/>
      <bottom style="thick">
        <color theme="0"/>
      </bottom>
      <diagonal/>
    </border>
    <border>
      <left/>
      <right/>
      <top/>
      <bottom style="thick">
        <color theme="0"/>
      </bottom>
      <diagonal/>
    </border>
    <border>
      <left style="medium">
        <color theme="5"/>
      </left>
      <right/>
      <top/>
      <bottom style="medium">
        <color theme="5"/>
      </bottom>
      <diagonal/>
    </border>
    <border>
      <left/>
      <right/>
      <top/>
      <bottom style="medium">
        <color theme="5"/>
      </bottom>
      <diagonal/>
    </border>
    <border>
      <left style="thick">
        <color theme="0"/>
      </left>
      <right/>
      <top/>
      <bottom style="medium">
        <color theme="6" tint="0.79998168889431442"/>
      </bottom>
      <diagonal/>
    </border>
    <border>
      <left/>
      <right/>
      <top/>
      <bottom style="medium">
        <color theme="6" tint="0.79998168889431442"/>
      </bottom>
      <diagonal/>
    </border>
    <border>
      <left/>
      <right style="thick">
        <color theme="0"/>
      </right>
      <top/>
      <bottom style="medium">
        <color theme="6" tint="0.79998168889431442"/>
      </bottom>
      <diagonal/>
    </border>
    <border>
      <left/>
      <right/>
      <top style="thick">
        <color theme="0"/>
      </top>
      <bottom/>
      <diagonal/>
    </border>
    <border>
      <left/>
      <right style="thick">
        <color theme="0"/>
      </right>
      <top style="thick">
        <color theme="0"/>
      </top>
      <bottom/>
      <diagonal/>
    </border>
    <border>
      <left style="thick">
        <color theme="0"/>
      </left>
      <right/>
      <top style="thick">
        <color theme="0"/>
      </top>
      <bottom style="thick">
        <color theme="0"/>
      </bottom>
      <diagonal/>
    </border>
    <border>
      <left style="thick">
        <color theme="0"/>
      </left>
      <right style="thick">
        <color theme="0"/>
      </right>
      <top/>
      <bottom style="thin">
        <color theme="4" tint="-0.499984740745262"/>
      </bottom>
      <diagonal/>
    </border>
    <border>
      <left style="thick">
        <color theme="0"/>
      </left>
      <right style="thick">
        <color theme="0"/>
      </right>
      <top style="thin">
        <color theme="4" tint="-0.499984740745262"/>
      </top>
      <bottom/>
      <diagonal/>
    </border>
    <border>
      <left style="thick">
        <color theme="0"/>
      </left>
      <right style="thick">
        <color theme="0"/>
      </right>
      <top/>
      <bottom style="dashed">
        <color theme="0" tint="-0.34998626667073579"/>
      </bottom>
      <diagonal/>
    </border>
    <border>
      <left style="thick">
        <color theme="0"/>
      </left>
      <right style="thick">
        <color theme="0"/>
      </right>
      <top style="dashed">
        <color theme="0" tint="-0.34998626667073579"/>
      </top>
      <bottom style="dashed">
        <color theme="0" tint="-0.34998626667073579"/>
      </bottom>
      <diagonal/>
    </border>
    <border>
      <left style="thick">
        <color theme="0"/>
      </left>
      <right style="thick">
        <color theme="0"/>
      </right>
      <top style="thin">
        <color theme="4" tint="-0.499984740745262"/>
      </top>
      <bottom style="dashed">
        <color theme="0" tint="-0.34998626667073579"/>
      </bottom>
      <diagonal/>
    </border>
    <border>
      <left/>
      <right style="medium">
        <color theme="6" tint="0.79998168889431442"/>
      </right>
      <top style="dashed">
        <color theme="0" tint="-0.249977111117893"/>
      </top>
      <bottom style="dashed">
        <color theme="0" tint="-0.249977111117893"/>
      </bottom>
      <diagonal/>
    </border>
    <border>
      <left style="medium">
        <color theme="4" tint="0.79998168889431442"/>
      </left>
      <right/>
      <top/>
      <bottom style="dashed">
        <color theme="0" tint="-0.249977111117893"/>
      </bottom>
      <diagonal/>
    </border>
  </borders>
  <cellStyleXfs count="57">
    <xf numFmtId="0" fontId="0" fillId="0" borderId="0">
      <alignment wrapText="1"/>
    </xf>
    <xf numFmtId="0" fontId="11" fillId="0" borderId="0" applyFill="0" applyBorder="0" applyProtection="0">
      <alignment horizontal="center" vertical="center"/>
    </xf>
    <xf numFmtId="167" fontId="6" fillId="0" borderId="0" applyFill="0" applyBorder="0" applyProtection="0">
      <alignment horizontal="center" vertical="center"/>
    </xf>
    <xf numFmtId="0" fontId="7" fillId="0" borderId="0" applyFill="0" applyProtection="0">
      <alignment horizontal="left" vertical="center" indent="2"/>
    </xf>
    <xf numFmtId="0" fontId="8" fillId="0" borderId="0" applyNumberFormat="0" applyFill="0" applyBorder="0" applyProtection="0">
      <alignment horizontal="left" vertical="center"/>
    </xf>
    <xf numFmtId="0" fontId="8" fillId="0" borderId="0" applyFill="0" applyBorder="0" applyProtection="0"/>
    <xf numFmtId="165" fontId="1" fillId="0" borderId="0" applyFill="0" applyBorder="0" applyAlignment="0" applyProtection="0"/>
    <xf numFmtId="164" fontId="1" fillId="0" borderId="0" applyFill="0" applyBorder="0" applyAlignment="0" applyProtection="0"/>
    <xf numFmtId="44" fontId="1" fillId="0" borderId="0" applyFill="0" applyBorder="0" applyAlignment="0" applyProtection="0"/>
    <xf numFmtId="42" fontId="1" fillId="0" borderId="0" applyFill="0" applyBorder="0" applyAlignment="0" applyProtection="0"/>
    <xf numFmtId="9" fontId="1" fillId="0" borderId="0" applyFill="0" applyBorder="0" applyAlignment="0" applyProtection="0"/>
    <xf numFmtId="0" fontId="1" fillId="3" borderId="2" applyNumberFormat="0" applyAlignment="0" applyProtection="0"/>
    <xf numFmtId="0" fontId="5" fillId="4" borderId="1">
      <alignment horizontal="left" indent="1"/>
    </xf>
    <xf numFmtId="0" fontId="9" fillId="0" borderId="0">
      <alignment vertical="center"/>
    </xf>
    <xf numFmtId="0" fontId="9" fillId="0" borderId="3" applyNumberFormat="0" applyFont="0" applyFill="0" applyAlignment="0" applyProtection="0">
      <alignment horizontal="left" vertical="center" indent="2"/>
    </xf>
    <xf numFmtId="1" fontId="10" fillId="0" borderId="0" applyFill="0" applyBorder="0">
      <alignment horizontal="center"/>
    </xf>
    <xf numFmtId="0" fontId="12" fillId="0" borderId="4" applyNumberFormat="0" applyFont="0" applyFill="0" applyAlignment="0" applyProtection="0">
      <alignment horizontal="center"/>
    </xf>
    <xf numFmtId="0" fontId="12" fillId="0" borderId="5" applyNumberFormat="0" applyFont="0" applyFill="0" applyAlignment="0" applyProtection="0"/>
    <xf numFmtId="166" fontId="4" fillId="0" borderId="0" applyNumberFormat="0" applyFill="0" applyBorder="0">
      <alignment horizontal="left" vertical="center" indent="1"/>
    </xf>
    <xf numFmtId="0" fontId="12" fillId="2" borderId="0" applyFont="0" applyBorder="0">
      <alignment horizontal="left" vertical="top" indent="1"/>
    </xf>
    <xf numFmtId="0" fontId="5" fillId="0" borderId="0" applyNumberFormat="0" applyFill="0" applyBorder="0" applyAlignment="0">
      <alignment wrapText="1"/>
    </xf>
    <xf numFmtId="169" fontId="12" fillId="2" borderId="0" applyFill="0" applyBorder="0">
      <alignment horizontal="left" indent="1"/>
    </xf>
    <xf numFmtId="0" fontId="13" fillId="5" borderId="0" applyNumberFormat="0" applyBorder="0" applyAlignment="0" applyProtection="0"/>
    <xf numFmtId="0" fontId="14" fillId="6" borderId="0" applyNumberFormat="0" applyBorder="0" applyAlignment="0" applyProtection="0"/>
    <xf numFmtId="0" fontId="15" fillId="7" borderId="0" applyNumberFormat="0" applyBorder="0" applyAlignment="0" applyProtection="0"/>
    <xf numFmtId="0" fontId="16" fillId="8" borderId="6" applyNumberFormat="0" applyAlignment="0" applyProtection="0"/>
    <xf numFmtId="0" fontId="17" fillId="9" borderId="7" applyNumberFormat="0" applyAlignment="0" applyProtection="0"/>
    <xf numFmtId="0" fontId="18" fillId="9" borderId="6" applyNumberFormat="0" applyAlignment="0" applyProtection="0"/>
    <xf numFmtId="0" fontId="19" fillId="0" borderId="8" applyNumberFormat="0" applyFill="0" applyAlignment="0" applyProtection="0"/>
    <xf numFmtId="0" fontId="20" fillId="10" borderId="9"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10" fillId="0" borderId="10" applyNumberFormat="0" applyFill="0" applyAlignment="0" applyProtection="0"/>
    <xf numFmtId="0" fontId="5"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5"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5"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cellStyleXfs>
  <cellXfs count="101">
    <xf numFmtId="0" fontId="0" fillId="0" borderId="0" xfId="0">
      <alignment wrapText="1"/>
    </xf>
    <xf numFmtId="0" fontId="0" fillId="0" borderId="0" xfId="0" applyFont="1">
      <alignment wrapText="1"/>
    </xf>
    <xf numFmtId="0" fontId="0" fillId="0" borderId="0" xfId="0">
      <alignment wrapText="1"/>
    </xf>
    <xf numFmtId="0" fontId="9" fillId="0" borderId="0" xfId="13">
      <alignment vertical="center"/>
    </xf>
    <xf numFmtId="0" fontId="0" fillId="0" borderId="5" xfId="17" applyFont="1" applyAlignment="1">
      <alignment wrapText="1"/>
    </xf>
    <xf numFmtId="0" fontId="0" fillId="0" borderId="0" xfId="0">
      <alignment wrapText="1"/>
    </xf>
    <xf numFmtId="0" fontId="5" fillId="0" borderId="0" xfId="20">
      <alignment wrapText="1"/>
    </xf>
    <xf numFmtId="0" fontId="5" fillId="0" borderId="5" xfId="20" applyBorder="1" applyAlignment="1">
      <alignment wrapText="1"/>
    </xf>
    <xf numFmtId="166" fontId="4" fillId="0" borderId="0" xfId="18" applyNumberFormat="1" applyFill="1" applyBorder="1">
      <alignment horizontal="left" vertical="center" indent="1"/>
    </xf>
    <xf numFmtId="169" fontId="12" fillId="0" borderId="23" xfId="21" applyFill="1" applyBorder="1" applyAlignment="1"/>
    <xf numFmtId="169" fontId="12" fillId="0" borderId="0" xfId="21" applyFill="1" applyBorder="1" applyAlignment="1"/>
    <xf numFmtId="169" fontId="12" fillId="0" borderId="24" xfId="21" applyFill="1" applyBorder="1" applyAlignment="1"/>
    <xf numFmtId="0" fontId="0" fillId="0" borderId="30" xfId="0" applyBorder="1">
      <alignment wrapText="1"/>
    </xf>
    <xf numFmtId="169" fontId="12" fillId="0" borderId="30" xfId="21" applyFill="1" applyBorder="1" applyAlignment="1"/>
    <xf numFmtId="166" fontId="4" fillId="0" borderId="30" xfId="18" applyNumberFormat="1" applyFill="1" applyBorder="1">
      <alignment horizontal="left" vertical="center" indent="1"/>
    </xf>
    <xf numFmtId="0" fontId="0" fillId="0" borderId="40" xfId="0" applyFont="1" applyBorder="1" applyAlignment="1">
      <alignment horizontal="left" wrapText="1"/>
    </xf>
    <xf numFmtId="0" fontId="0" fillId="0" borderId="41" xfId="0" applyFont="1" applyBorder="1" applyAlignment="1">
      <alignment horizontal="left" wrapText="1"/>
    </xf>
    <xf numFmtId="0" fontId="0" fillId="0" borderId="39" xfId="16" applyFont="1" applyBorder="1" applyAlignment="1">
      <alignment wrapText="1"/>
    </xf>
    <xf numFmtId="0" fontId="0" fillId="0" borderId="42" xfId="0" applyFont="1" applyBorder="1" applyAlignment="1">
      <alignment horizontal="left" wrapText="1"/>
    </xf>
    <xf numFmtId="0" fontId="0" fillId="0" borderId="39" xfId="16" applyFont="1" applyBorder="1" applyAlignment="1">
      <alignment horizontal="left" wrapText="1"/>
    </xf>
    <xf numFmtId="0" fontId="0" fillId="0" borderId="30" xfId="0" applyFont="1" applyBorder="1" applyAlignment="1">
      <alignment horizontal="left" wrapText="1"/>
    </xf>
    <xf numFmtId="0" fontId="0" fillId="0" borderId="40" xfId="0" applyBorder="1">
      <alignment wrapText="1"/>
    </xf>
    <xf numFmtId="0" fontId="0" fillId="0" borderId="41" xfId="0" applyBorder="1">
      <alignment wrapText="1"/>
    </xf>
    <xf numFmtId="0" fontId="0" fillId="0" borderId="42" xfId="0" applyBorder="1">
      <alignment wrapText="1"/>
    </xf>
    <xf numFmtId="0" fontId="3" fillId="0" borderId="39" xfId="16" applyFont="1" applyBorder="1" applyAlignment="1">
      <alignment horizontal="left" wrapText="1"/>
    </xf>
    <xf numFmtId="14" fontId="4" fillId="0" borderId="30" xfId="0" applyNumberFormat="1" applyFont="1" applyFill="1" applyBorder="1" applyAlignment="1">
      <alignment horizontal="left" wrapText="1"/>
    </xf>
    <xf numFmtId="168" fontId="12" fillId="0" borderId="39" xfId="16" applyNumberFormat="1" applyFill="1" applyBorder="1" applyAlignment="1">
      <alignment horizontal="left" indent="1"/>
    </xf>
    <xf numFmtId="166" fontId="4" fillId="0" borderId="44" xfId="16" applyNumberFormat="1" applyFont="1" applyFill="1" applyBorder="1" applyAlignment="1">
      <alignment horizontal="left" vertical="center" indent="1"/>
    </xf>
    <xf numFmtId="166" fontId="4" fillId="0" borderId="43" xfId="16" applyNumberFormat="1" applyFont="1" applyFill="1" applyBorder="1" applyAlignment="1">
      <alignment horizontal="left" vertical="center" indent="1"/>
    </xf>
    <xf numFmtId="166" fontId="4" fillId="0" borderId="44" xfId="18" applyNumberFormat="1" applyFill="1" applyBorder="1">
      <alignment horizontal="left" vertical="center" indent="1"/>
    </xf>
    <xf numFmtId="166" fontId="4" fillId="0" borderId="43" xfId="18" applyNumberFormat="1" applyFill="1" applyBorder="1">
      <alignment horizontal="left" vertical="center" indent="1"/>
    </xf>
    <xf numFmtId="0" fontId="0" fillId="0" borderId="0" xfId="17" applyFont="1" applyBorder="1" applyAlignment="1">
      <alignment wrapText="1"/>
    </xf>
    <xf numFmtId="0" fontId="0" fillId="0" borderId="34" xfId="0" applyBorder="1">
      <alignment wrapText="1"/>
    </xf>
    <xf numFmtId="0" fontId="0" fillId="0" borderId="52" xfId="0" applyBorder="1">
      <alignment wrapText="1"/>
    </xf>
    <xf numFmtId="0" fontId="0" fillId="0" borderId="44" xfId="0" applyBorder="1">
      <alignment wrapText="1"/>
    </xf>
    <xf numFmtId="0" fontId="0" fillId="0" borderId="43" xfId="0" applyBorder="1">
      <alignment wrapText="1"/>
    </xf>
    <xf numFmtId="0" fontId="8" fillId="0" borderId="44" xfId="14" applyFont="1" applyBorder="1" applyAlignment="1">
      <alignment vertical="center"/>
    </xf>
    <xf numFmtId="0" fontId="8" fillId="0" borderId="43" xfId="14" applyFont="1" applyBorder="1" applyAlignment="1">
      <alignment vertical="center"/>
    </xf>
    <xf numFmtId="0" fontId="5" fillId="0" borderId="0" xfId="20" applyAlignment="1">
      <alignment horizontal="center" vertical="center" wrapText="1"/>
    </xf>
    <xf numFmtId="0" fontId="0" fillId="0" borderId="0" xfId="0" applyAlignment="1">
      <alignment horizontal="center" vertical="center" wrapText="1"/>
    </xf>
    <xf numFmtId="0" fontId="8" fillId="0" borderId="0" xfId="5" applyAlignment="1">
      <alignment horizontal="center" vertical="center"/>
    </xf>
    <xf numFmtId="0" fontId="0" fillId="0" borderId="0" xfId="0" applyFont="1" applyAlignment="1">
      <alignment horizontal="center" vertical="center" wrapText="1"/>
    </xf>
    <xf numFmtId="0" fontId="24" fillId="38" borderId="32" xfId="5" applyFont="1" applyFill="1" applyBorder="1" applyAlignment="1">
      <alignment horizontal="center" vertical="center"/>
    </xf>
    <xf numFmtId="0" fontId="24" fillId="38" borderId="53" xfId="5" applyFont="1" applyFill="1" applyBorder="1" applyAlignment="1">
      <alignment horizontal="center" vertical="center"/>
    </xf>
    <xf numFmtId="0" fontId="24" fillId="38" borderId="53" xfId="16" applyFont="1" applyFill="1" applyBorder="1" applyAlignment="1">
      <alignment horizontal="center" vertical="center"/>
    </xf>
    <xf numFmtId="168" fontId="25" fillId="38" borderId="53" xfId="16" applyNumberFormat="1" applyFont="1" applyFill="1" applyBorder="1" applyAlignment="1">
      <alignment horizontal="center" vertical="center"/>
    </xf>
    <xf numFmtId="0" fontId="24" fillId="38" borderId="54" xfId="5" applyFont="1" applyFill="1" applyBorder="1" applyAlignment="1">
      <alignment horizontal="center" vertical="center"/>
    </xf>
    <xf numFmtId="0" fontId="5" fillId="40" borderId="0" xfId="0" applyFont="1" applyFill="1">
      <alignment wrapText="1"/>
    </xf>
    <xf numFmtId="0" fontId="5" fillId="0" borderId="0" xfId="0" applyFont="1">
      <alignment wrapText="1"/>
    </xf>
    <xf numFmtId="0" fontId="29" fillId="0" borderId="0" xfId="0" applyFont="1">
      <alignment wrapText="1"/>
    </xf>
    <xf numFmtId="0" fontId="27" fillId="0" borderId="0" xfId="0" applyFont="1" applyAlignment="1">
      <alignment horizontal="center" wrapText="1"/>
    </xf>
    <xf numFmtId="0" fontId="30" fillId="0" borderId="50" xfId="14" applyNumberFormat="1" applyFont="1" applyBorder="1" applyAlignment="1">
      <alignment horizontal="left" vertical="center" indent="1"/>
    </xf>
    <xf numFmtId="0" fontId="31" fillId="0" borderId="50" xfId="14" applyNumberFormat="1" applyFont="1" applyBorder="1" applyAlignment="1">
      <alignment horizontal="left" vertical="center" indent="1"/>
    </xf>
    <xf numFmtId="0" fontId="31" fillId="0" borderId="51" xfId="14" applyNumberFormat="1" applyFont="1" applyBorder="1" applyAlignment="1">
      <alignment horizontal="left" vertical="center" indent="1"/>
    </xf>
    <xf numFmtId="0" fontId="28" fillId="0" borderId="0" xfId="3" applyFont="1">
      <alignment horizontal="left" vertical="center" indent="2"/>
    </xf>
    <xf numFmtId="0" fontId="26" fillId="0" borderId="0" xfId="0" applyFont="1" applyAlignment="1">
      <alignment horizontal="center" vertical="center" wrapText="1"/>
    </xf>
    <xf numFmtId="0" fontId="26" fillId="0" borderId="44" xfId="0" applyFont="1" applyBorder="1" applyAlignment="1">
      <alignment horizontal="center" vertical="center" wrapText="1"/>
    </xf>
    <xf numFmtId="0" fontId="23" fillId="36" borderId="45" xfId="12" applyFont="1" applyFill="1" applyBorder="1" applyAlignment="1">
      <alignment horizontal="center" vertical="center"/>
    </xf>
    <xf numFmtId="0" fontId="23" fillId="36" borderId="46" xfId="12" applyFont="1" applyFill="1" applyBorder="1" applyAlignment="1">
      <alignment horizontal="center" vertical="center"/>
    </xf>
    <xf numFmtId="0" fontId="23" fillId="37" borderId="47" xfId="12" applyFont="1" applyFill="1" applyBorder="1" applyAlignment="1">
      <alignment horizontal="center" vertical="center"/>
    </xf>
    <xf numFmtId="0" fontId="23" fillId="37" borderId="48" xfId="12" applyFont="1" applyFill="1" applyBorder="1" applyAlignment="1">
      <alignment horizontal="center" vertical="center"/>
    </xf>
    <xf numFmtId="0" fontId="23" fillId="37" borderId="49" xfId="12" applyFont="1" applyFill="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center" wrapText="1"/>
    </xf>
    <xf numFmtId="0" fontId="0" fillId="0" borderId="13" xfId="0" applyBorder="1" applyAlignment="1">
      <alignment horizontal="center" wrapText="1"/>
    </xf>
    <xf numFmtId="0" fontId="0" fillId="0" borderId="14" xfId="0" applyBorder="1" applyAlignment="1">
      <alignment horizontal="center" wrapText="1"/>
    </xf>
    <xf numFmtId="0" fontId="0" fillId="0" borderId="38" xfId="0" applyBorder="1" applyAlignment="1">
      <alignment horizontal="center" wrapText="1"/>
    </xf>
    <xf numFmtId="169" fontId="12" fillId="0" borderId="16" xfId="21" applyFill="1" applyBorder="1" applyAlignment="1">
      <alignment horizontal="center"/>
    </xf>
    <xf numFmtId="169" fontId="12" fillId="0" borderId="17" xfId="21" applyFill="1" applyBorder="1" applyAlignment="1">
      <alignment horizontal="center"/>
    </xf>
    <xf numFmtId="169" fontId="12" fillId="0" borderId="18" xfId="21" applyFill="1" applyBorder="1" applyAlignment="1">
      <alignment horizontal="center"/>
    </xf>
    <xf numFmtId="169" fontId="12" fillId="0" borderId="33" xfId="21" applyFill="1" applyBorder="1" applyAlignment="1">
      <alignment horizontal="center"/>
    </xf>
    <xf numFmtId="169" fontId="12" fillId="0" borderId="21" xfId="21" applyFill="1" applyBorder="1" applyAlignment="1">
      <alignment horizontal="center"/>
    </xf>
    <xf numFmtId="169" fontId="12" fillId="0" borderId="22" xfId="21" applyFill="1" applyBorder="1" applyAlignment="1">
      <alignment horizontal="center"/>
    </xf>
    <xf numFmtId="169" fontId="12" fillId="0" borderId="37" xfId="21" applyFill="1" applyBorder="1" applyAlignment="1">
      <alignment horizontal="center"/>
    </xf>
    <xf numFmtId="0" fontId="23" fillId="35" borderId="25" xfId="12" applyFont="1" applyFill="1" applyBorder="1" applyAlignment="1">
      <alignment horizontal="center" vertical="center"/>
    </xf>
    <xf numFmtId="0" fontId="23" fillId="35" borderId="26" xfId="12" applyFont="1" applyFill="1" applyBorder="1" applyAlignment="1">
      <alignment horizontal="center" vertical="center"/>
    </xf>
    <xf numFmtId="0" fontId="23" fillId="35" borderId="36" xfId="12" applyFont="1" applyFill="1" applyBorder="1" applyAlignment="1">
      <alignment horizontal="center" vertical="center"/>
    </xf>
    <xf numFmtId="169" fontId="12" fillId="0" borderId="27" xfId="21" applyFill="1" applyBorder="1" applyAlignment="1">
      <alignment horizontal="center"/>
    </xf>
    <xf numFmtId="169" fontId="12" fillId="0" borderId="28" xfId="21" applyFill="1" applyBorder="1" applyAlignment="1">
      <alignment horizontal="center"/>
    </xf>
    <xf numFmtId="169" fontId="12" fillId="0" borderId="29" xfId="21" applyFill="1" applyBorder="1" applyAlignment="1">
      <alignment horizontal="center"/>
    </xf>
    <xf numFmtId="169" fontId="12" fillId="0" borderId="35" xfId="21" applyFill="1" applyBorder="1" applyAlignment="1">
      <alignment horizontal="center"/>
    </xf>
    <xf numFmtId="169" fontId="12" fillId="0" borderId="19" xfId="21" applyFill="1" applyBorder="1" applyAlignment="1">
      <alignment horizontal="center"/>
    </xf>
    <xf numFmtId="169" fontId="12" fillId="0" borderId="20" xfId="21" applyFill="1" applyBorder="1" applyAlignment="1">
      <alignment horizontal="center"/>
    </xf>
    <xf numFmtId="0" fontId="0" fillId="0" borderId="16" xfId="0" applyBorder="1" applyAlignment="1">
      <alignment horizontal="center" wrapText="1"/>
    </xf>
    <xf numFmtId="0" fontId="0" fillId="0" borderId="17" xfId="0" applyBorder="1" applyAlignment="1">
      <alignment horizontal="center" wrapText="1"/>
    </xf>
    <xf numFmtId="0" fontId="0" fillId="0" borderId="58" xfId="0" applyBorder="1" applyAlignment="1">
      <alignment horizontal="center" wrapText="1"/>
    </xf>
    <xf numFmtId="0" fontId="0" fillId="0" borderId="18" xfId="0" applyBorder="1" applyAlignment="1">
      <alignment horizontal="center" wrapText="1"/>
    </xf>
    <xf numFmtId="0" fontId="0" fillId="0" borderId="33" xfId="0" applyBorder="1" applyAlignment="1">
      <alignment horizontal="center" wrapText="1"/>
    </xf>
    <xf numFmtId="0" fontId="0" fillId="0" borderId="59" xfId="0" applyBorder="1" applyAlignment="1">
      <alignment horizontal="center" wrapText="1"/>
    </xf>
    <xf numFmtId="0" fontId="0" fillId="0" borderId="15" xfId="0" applyBorder="1" applyAlignment="1">
      <alignment horizontal="center" wrapText="1"/>
    </xf>
    <xf numFmtId="0" fontId="0" fillId="0" borderId="31" xfId="0" applyBorder="1" applyAlignment="1">
      <alignment horizontal="center" wrapText="1"/>
    </xf>
    <xf numFmtId="1" fontId="10" fillId="39" borderId="55" xfId="15" applyNumberFormat="1" applyFill="1" applyBorder="1" applyAlignment="1">
      <alignment horizontal="center" vertical="center"/>
    </xf>
    <xf numFmtId="1" fontId="10" fillId="39" borderId="56" xfId="15" applyNumberFormat="1" applyFill="1" applyBorder="1" applyAlignment="1">
      <alignment horizontal="center" vertical="center"/>
    </xf>
    <xf numFmtId="1" fontId="10" fillId="39" borderId="53" xfId="15" applyNumberFormat="1" applyFill="1" applyBorder="1" applyAlignment="1">
      <alignment horizontal="center" vertical="center"/>
    </xf>
    <xf numFmtId="1" fontId="10" fillId="39" borderId="57" xfId="15" applyNumberFormat="1" applyFill="1" applyBorder="1" applyAlignment="1">
      <alignment horizontal="center" vertical="center"/>
    </xf>
    <xf numFmtId="1" fontId="10" fillId="39" borderId="32" xfId="15" applyNumberFormat="1" applyFill="1" applyBorder="1" applyAlignment="1">
      <alignment horizontal="center" vertical="center"/>
    </xf>
    <xf numFmtId="1" fontId="10" fillId="39" borderId="53" xfId="16" applyNumberFormat="1" applyFont="1" applyFill="1" applyBorder="1" applyAlignment="1">
      <alignment horizontal="center" vertical="center"/>
    </xf>
    <xf numFmtId="0" fontId="10" fillId="39" borderId="57" xfId="14" applyNumberFormat="1" applyFont="1" applyFill="1" applyBorder="1" applyAlignment="1">
      <alignment horizontal="center" vertical="center"/>
    </xf>
    <xf numFmtId="0" fontId="0" fillId="39" borderId="56" xfId="0" applyNumberFormat="1" applyFill="1" applyBorder="1" applyAlignment="1">
      <alignment vertical="center" wrapText="1"/>
    </xf>
    <xf numFmtId="0" fontId="12" fillId="39" borderId="53" xfId="16" applyNumberFormat="1" applyFill="1" applyBorder="1" applyAlignment="1">
      <alignment horizontal="center" vertical="center"/>
    </xf>
    <xf numFmtId="169" fontId="12" fillId="39" borderId="53" xfId="16" applyNumberFormat="1" applyFill="1" applyBorder="1" applyAlignment="1">
      <alignment horizontal="left" vertical="center"/>
    </xf>
  </cellXfs>
  <cellStyles count="57">
    <cellStyle name="20 % - Akzent1" xfId="34" builtinId="30" customBuiltin="1"/>
    <cellStyle name="20 % - Akzent2" xfId="38" builtinId="34" customBuiltin="1"/>
    <cellStyle name="20 % - Akzent3" xfId="42" builtinId="38" customBuiltin="1"/>
    <cellStyle name="20 % - Akzent4" xfId="46" builtinId="42" customBuiltin="1"/>
    <cellStyle name="20 % - Akzent5" xfId="50" builtinId="46" customBuiltin="1"/>
    <cellStyle name="20 % - Akzent6" xfId="54" builtinId="50" customBuiltin="1"/>
    <cellStyle name="40 % - Akzent1" xfId="35" builtinId="31" customBuiltin="1"/>
    <cellStyle name="40 % - Akzent2" xfId="39" builtinId="35" customBuiltin="1"/>
    <cellStyle name="40 % - Akzent3" xfId="43" builtinId="39" customBuiltin="1"/>
    <cellStyle name="40 % - Akzent4" xfId="47" builtinId="43" customBuiltin="1"/>
    <cellStyle name="40 % - Akzent5" xfId="51" builtinId="47" customBuiltin="1"/>
    <cellStyle name="40 % - Akzent6" xfId="55" builtinId="51" customBuiltin="1"/>
    <cellStyle name="60 % - Akzent1" xfId="36" builtinId="32" customBuiltin="1"/>
    <cellStyle name="60 % - Akzent2" xfId="40" builtinId="36" customBuiltin="1"/>
    <cellStyle name="60 % - Akzent3" xfId="44" builtinId="40" customBuiltin="1"/>
    <cellStyle name="60 % - Akzent4" xfId="48" builtinId="44" customBuiltin="1"/>
    <cellStyle name="60 % - Akzent5" xfId="52" builtinId="48" customBuiltin="1"/>
    <cellStyle name="60 % - Akzent6" xfId="56" builtinId="52" customBuiltin="1"/>
    <cellStyle name="Akzent1" xfId="33" builtinId="29" customBuiltin="1"/>
    <cellStyle name="Akzent2" xfId="37" builtinId="33" customBuiltin="1"/>
    <cellStyle name="Akzent3" xfId="41" builtinId="37" customBuiltin="1"/>
    <cellStyle name="Akzent4" xfId="45" builtinId="41" customBuiltin="1"/>
    <cellStyle name="Akzent5" xfId="49" builtinId="45" customBuiltin="1"/>
    <cellStyle name="Akzent6" xfId="53" builtinId="49" customBuiltin="1"/>
    <cellStyle name="Ausgabe" xfId="26" builtinId="21" customBuiltin="1"/>
    <cellStyle name="Berechnung" xfId="27" builtinId="22" customBuiltin="1"/>
    <cellStyle name="Bezeichnung" xfId="13" xr:uid="{00000000-0005-0000-0000-00000B000000}"/>
    <cellStyle name="Datum" xfId="15" xr:uid="{00000000-0005-0000-0000-000006000000}"/>
    <cellStyle name="Dezimal [0]" xfId="7" builtinId="6" customBuiltin="1"/>
    <cellStyle name="Eingabe" xfId="25" builtinId="20" customBuiltin="1"/>
    <cellStyle name="Ergebnis" xfId="32" builtinId="25" customBuiltin="1"/>
    <cellStyle name="Erklärender Text" xfId="31" builtinId="53" customBuiltin="1"/>
    <cellStyle name="Gut" xfId="22" builtinId="26" customBuiltin="1"/>
    <cellStyle name="Kalenderausrichtung" xfId="18" xr:uid="{00000000-0005-0000-0000-000001000000}"/>
    <cellStyle name="Komma" xfId="6" builtinId="3" customBuiltin="1"/>
    <cellStyle name="Leere Tabellenüberschrift" xfId="20" xr:uid="{00000000-0005-0000-0000-000010000000}"/>
    <cellStyle name="Neutral" xfId="24" builtinId="28" customBuiltin="1"/>
    <cellStyle name="Notiz" xfId="11" builtinId="10" customBuiltin="1"/>
    <cellStyle name="Oberer Rand" xfId="14" xr:uid="{00000000-0005-0000-0000-000013000000}"/>
    <cellStyle name="Prozent" xfId="10" builtinId="5" customBuiltin="1"/>
    <cellStyle name="Rechter Rand" xfId="17" xr:uid="{00000000-0005-0000-0000-00000F000000}"/>
    <cellStyle name="Schlecht" xfId="23" builtinId="27" customBuiltin="1"/>
    <cellStyle name="Standard" xfId="0" builtinId="0" customBuiltin="1"/>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Uhrzeit" xfId="21" xr:uid="{00000000-0005-0000-0000-000011000000}"/>
    <cellStyle name="Unterer Rand" xfId="16" xr:uid="{00000000-0005-0000-0000-000000000000}"/>
    <cellStyle name="Verknüpfte Zelle" xfId="28" builtinId="24" customBuiltin="1"/>
    <cellStyle name="Währung" xfId="8" builtinId="4" customBuiltin="1"/>
    <cellStyle name="Währung [0]" xfId="9" builtinId="7" customBuiltin="1"/>
    <cellStyle name="Warnender Text" xfId="30" builtinId="11" customBuiltin="1"/>
    <cellStyle name="Wochentage" xfId="12" xr:uid="{00000000-0005-0000-0000-000014000000}"/>
    <cellStyle name="Wochenzeitplan-Füllung" xfId="19" xr:uid="{00000000-0005-0000-0000-000015000000}"/>
    <cellStyle name="Zelle überprüfen" xfId="29" builtinId="23" customBuiltin="1"/>
  </cellStyles>
  <dxfs count="75">
    <dxf>
      <numFmt numFmtId="1" formatCode="0"/>
      <fill>
        <patternFill patternType="solid">
          <fgColor indexed="64"/>
          <bgColor rgb="FFFFF7EB"/>
        </patternFill>
      </fill>
      <alignment vertical="center" textRotation="0" indent="0" justifyLastLine="0" shrinkToFit="0" readingOrder="0"/>
      <border diagonalUp="0" diagonalDown="0" outline="0">
        <left style="thick">
          <color theme="0"/>
        </left>
        <right style="thick">
          <color theme="0"/>
        </right>
      </border>
    </dxf>
    <dxf>
      <border diagonalUp="0" diagonalDown="0" outline="0">
        <left style="thick">
          <color theme="0"/>
        </left>
        <right style="thick">
          <color theme="0"/>
        </right>
      </border>
    </dxf>
    <dxf>
      <font>
        <strike val="0"/>
        <outline val="0"/>
        <shadow val="0"/>
        <u val="none"/>
        <vertAlign val="baseline"/>
        <sz val="14"/>
        <color theme="0" tint="-0.34998626667073579"/>
        <name val="Arial"/>
        <family val="2"/>
        <scheme val="minor"/>
      </font>
      <fill>
        <patternFill patternType="solid">
          <fgColor indexed="64"/>
          <bgColor theme="8" tint="0.79998168889431442"/>
        </patternFill>
      </fill>
      <alignment horizontal="center" vertical="center" textRotation="0" indent="0" justifyLastLine="0" shrinkToFit="0" readingOrder="0"/>
      <border diagonalUp="0" diagonalDown="0" outline="0">
        <left style="thick">
          <color theme="0"/>
        </left>
        <right style="thick">
          <color theme="0"/>
        </right>
      </border>
    </dxf>
    <dxf>
      <numFmt numFmtId="1" formatCode="0"/>
      <fill>
        <patternFill patternType="solid">
          <fgColor indexed="64"/>
          <bgColor rgb="FFFFF7EB"/>
        </patternFill>
      </fill>
      <alignment vertical="center" textRotation="0" indent="0" justifyLastLine="0" shrinkToFit="0" readingOrder="0"/>
      <border diagonalUp="0" diagonalDown="0" outline="0">
        <left style="thick">
          <color theme="0"/>
        </left>
        <right style="thick">
          <color theme="0"/>
        </right>
      </border>
    </dxf>
    <dxf>
      <border diagonalUp="0" diagonalDown="0" outline="0">
        <left style="thick">
          <color theme="0"/>
        </left>
        <right style="thick">
          <color theme="0"/>
        </right>
      </border>
    </dxf>
    <dxf>
      <font>
        <strike val="0"/>
        <outline val="0"/>
        <shadow val="0"/>
        <u val="none"/>
        <vertAlign val="baseline"/>
        <sz val="14"/>
        <color theme="0" tint="-0.34998626667073579"/>
        <name val="Arial"/>
        <family val="2"/>
        <scheme val="minor"/>
      </font>
      <fill>
        <patternFill patternType="solid">
          <fgColor indexed="64"/>
          <bgColor theme="8" tint="0.79998168889431442"/>
        </patternFill>
      </fill>
      <alignment horizontal="center" vertical="center" textRotation="0" indent="0" justifyLastLine="0" shrinkToFit="0" readingOrder="0"/>
      <border diagonalUp="0" diagonalDown="0" outline="0">
        <left style="thick">
          <color theme="0"/>
        </left>
        <right style="thick">
          <color theme="0"/>
        </right>
      </border>
    </dxf>
    <dxf>
      <numFmt numFmtId="1" formatCode="0"/>
      <fill>
        <patternFill patternType="solid">
          <fgColor indexed="64"/>
          <bgColor rgb="FFFFF7EB"/>
        </patternFill>
      </fill>
      <alignment vertical="center" textRotation="0" indent="0" justifyLastLine="0" shrinkToFit="0" readingOrder="0"/>
      <border diagonalUp="0" diagonalDown="0" outline="0">
        <left style="thick">
          <color theme="0"/>
        </left>
        <right style="thick">
          <color theme="0"/>
        </right>
      </border>
    </dxf>
    <dxf>
      <border diagonalUp="0" diagonalDown="0" outline="0">
        <left style="thick">
          <color theme="0"/>
        </left>
        <right style="thick">
          <color theme="0"/>
        </right>
      </border>
    </dxf>
    <dxf>
      <font>
        <strike val="0"/>
        <outline val="0"/>
        <shadow val="0"/>
        <u val="none"/>
        <vertAlign val="baseline"/>
        <sz val="14"/>
        <color theme="0" tint="-0.34998626667073579"/>
        <name val="Arial"/>
        <family val="2"/>
        <scheme val="minor"/>
      </font>
      <fill>
        <patternFill patternType="solid">
          <fgColor indexed="64"/>
          <bgColor theme="8" tint="0.79998168889431442"/>
        </patternFill>
      </fill>
      <alignment horizontal="center" vertical="center" textRotation="0" indent="0" justifyLastLine="0" shrinkToFit="0" readingOrder="0"/>
      <border diagonalUp="0" diagonalDown="0" outline="0">
        <left style="thick">
          <color theme="0"/>
        </left>
        <right style="thick">
          <color theme="0"/>
        </right>
      </border>
    </dxf>
    <dxf>
      <numFmt numFmtId="1" formatCode="0"/>
      <fill>
        <patternFill patternType="solid">
          <fgColor indexed="64"/>
          <bgColor rgb="FFFFF7EB"/>
        </patternFill>
      </fill>
      <alignment vertical="center" textRotation="0" indent="0" justifyLastLine="0" shrinkToFit="0" readingOrder="0"/>
      <border diagonalUp="0" diagonalDown="0" outline="0">
        <left style="thick">
          <color theme="0"/>
        </left>
        <right style="thick">
          <color theme="0"/>
        </right>
      </border>
    </dxf>
    <dxf>
      <border diagonalUp="0" diagonalDown="0" outline="0">
        <left style="thick">
          <color theme="0"/>
        </left>
        <right style="thick">
          <color theme="0"/>
        </right>
      </border>
    </dxf>
    <dxf>
      <font>
        <strike val="0"/>
        <outline val="0"/>
        <shadow val="0"/>
        <u val="none"/>
        <vertAlign val="baseline"/>
        <sz val="14"/>
        <color theme="0" tint="-0.34998626667073579"/>
        <name val="Arial"/>
        <family val="2"/>
        <scheme val="minor"/>
      </font>
      <fill>
        <patternFill patternType="solid">
          <fgColor indexed="64"/>
          <bgColor theme="8" tint="0.79998168889431442"/>
        </patternFill>
      </fill>
      <alignment horizontal="center" vertical="center" textRotation="0" indent="0" justifyLastLine="0" shrinkToFit="0" readingOrder="0"/>
      <border diagonalUp="0" diagonalDown="0" outline="0">
        <left style="thick">
          <color theme="0"/>
        </left>
        <right style="thick">
          <color theme="0"/>
        </right>
      </border>
    </dxf>
    <dxf>
      <numFmt numFmtId="1" formatCode="0"/>
      <fill>
        <patternFill patternType="solid">
          <fgColor indexed="64"/>
          <bgColor rgb="FFFFF7EB"/>
        </patternFill>
      </fill>
      <alignment vertical="center" textRotation="0" indent="0" justifyLastLine="0" shrinkToFit="0" readingOrder="0"/>
      <border diagonalUp="0" diagonalDown="0" outline="0">
        <left style="thick">
          <color theme="0"/>
        </left>
        <right style="thick">
          <color theme="0"/>
        </right>
      </border>
    </dxf>
    <dxf>
      <border diagonalUp="0" diagonalDown="0" outline="0">
        <left style="thick">
          <color theme="0"/>
        </left>
        <right style="thick">
          <color theme="0"/>
        </right>
      </border>
    </dxf>
    <dxf>
      <font>
        <strike val="0"/>
        <outline val="0"/>
        <shadow val="0"/>
        <u val="none"/>
        <vertAlign val="baseline"/>
        <sz val="14"/>
        <color theme="0" tint="-0.34998626667073579"/>
        <name val="Arial"/>
        <family val="2"/>
        <scheme val="minor"/>
      </font>
      <fill>
        <patternFill patternType="solid">
          <fgColor indexed="64"/>
          <bgColor theme="8" tint="0.79998168889431442"/>
        </patternFill>
      </fill>
      <alignment horizontal="center" vertical="center" textRotation="0" indent="0" justifyLastLine="0" shrinkToFit="0" readingOrder="0"/>
      <border diagonalUp="0" diagonalDown="0" outline="0">
        <left style="thick">
          <color theme="0"/>
        </left>
        <right style="thick">
          <color theme="0"/>
        </right>
      </border>
    </dxf>
    <dxf>
      <numFmt numFmtId="1" formatCode="0"/>
      <fill>
        <patternFill patternType="solid">
          <fgColor indexed="64"/>
          <bgColor rgb="FFFFF7EB"/>
        </patternFill>
      </fill>
      <alignment vertical="center" textRotation="0" indent="0" justifyLastLine="0" shrinkToFit="0" readingOrder="0"/>
      <border diagonalUp="0" diagonalDown="0" outline="0">
        <left style="thick">
          <color theme="0"/>
        </left>
        <right style="thick">
          <color theme="0"/>
        </right>
      </border>
    </dxf>
    <dxf>
      <border diagonalUp="0" diagonalDown="0" outline="0">
        <left style="thick">
          <color theme="0"/>
        </left>
        <right style="thick">
          <color theme="0"/>
        </right>
      </border>
    </dxf>
    <dxf>
      <font>
        <strike val="0"/>
        <outline val="0"/>
        <shadow val="0"/>
        <u val="none"/>
        <vertAlign val="baseline"/>
        <sz val="14"/>
        <color theme="0" tint="-0.34998626667073579"/>
        <name val="Arial"/>
        <family val="2"/>
        <scheme val="minor"/>
      </font>
      <fill>
        <patternFill patternType="solid">
          <fgColor indexed="64"/>
          <bgColor theme="8" tint="0.79998168889431442"/>
        </patternFill>
      </fill>
      <alignment horizontal="center" vertical="center" textRotation="0" indent="0" justifyLastLine="0" shrinkToFit="0" readingOrder="0"/>
      <border diagonalUp="0" diagonalDown="0" outline="0">
        <left style="thick">
          <color theme="0"/>
        </left>
        <right style="thick">
          <color theme="0"/>
        </right>
      </border>
    </dxf>
    <dxf>
      <numFmt numFmtId="1" formatCode="0"/>
      <fill>
        <patternFill patternType="solid">
          <fgColor indexed="64"/>
          <bgColor rgb="FFFFF7EB"/>
        </patternFill>
      </fill>
      <alignment vertical="center" textRotation="0" indent="0" justifyLastLine="0" shrinkToFit="0" readingOrder="0"/>
      <border diagonalUp="0" diagonalDown="0" outline="0">
        <left style="thick">
          <color theme="0"/>
        </left>
        <right style="thick">
          <color theme="0"/>
        </right>
      </border>
    </dxf>
    <dxf>
      <border diagonalUp="0" diagonalDown="0" outline="0">
        <left style="thick">
          <color theme="0"/>
        </left>
        <right style="thick">
          <color theme="0"/>
        </right>
      </border>
    </dxf>
    <dxf>
      <font>
        <strike val="0"/>
        <outline val="0"/>
        <shadow val="0"/>
        <u val="none"/>
        <vertAlign val="baseline"/>
        <sz val="14"/>
        <color theme="0" tint="-0.34998626667073579"/>
        <name val="Arial"/>
        <family val="2"/>
        <scheme val="minor"/>
      </font>
      <fill>
        <patternFill patternType="solid">
          <fgColor indexed="64"/>
          <bgColor theme="8" tint="0.79998168889431442"/>
        </patternFill>
      </fill>
      <alignment horizontal="center" vertical="center" textRotation="0" indent="0" justifyLastLine="0" shrinkToFit="0" readingOrder="0"/>
      <border diagonalUp="0" diagonalDown="0" outline="0">
        <left style="thick">
          <color theme="0"/>
        </left>
        <right style="thick">
          <color theme="0"/>
        </right>
      </border>
    </dxf>
    <dxf>
      <numFmt numFmtId="1" formatCode="0"/>
      <fill>
        <patternFill patternType="solid">
          <fgColor indexed="64"/>
          <bgColor rgb="FFFFF7EB"/>
        </patternFill>
      </fill>
      <alignment vertical="center" textRotation="0" indent="0" justifyLastLine="0" shrinkToFit="0" readingOrder="0"/>
      <border diagonalUp="0" diagonalDown="0" outline="0">
        <left style="thick">
          <color theme="0"/>
        </left>
        <right style="thick">
          <color theme="0"/>
        </right>
      </border>
    </dxf>
    <dxf>
      <border diagonalUp="0" diagonalDown="0" outline="0">
        <left style="thick">
          <color theme="0"/>
        </left>
        <right style="thick">
          <color theme="0"/>
        </right>
      </border>
    </dxf>
    <dxf>
      <font>
        <strike val="0"/>
        <outline val="0"/>
        <shadow val="0"/>
        <u val="none"/>
        <vertAlign val="baseline"/>
        <sz val="14"/>
        <color theme="0" tint="-0.34998626667073579"/>
        <name val="Arial"/>
        <family val="2"/>
        <scheme val="minor"/>
      </font>
      <fill>
        <patternFill patternType="solid">
          <fgColor indexed="64"/>
          <bgColor theme="8" tint="0.79998168889431442"/>
        </patternFill>
      </fill>
      <alignment horizontal="center" vertical="center" textRotation="0" indent="0" justifyLastLine="0" shrinkToFit="0" readingOrder="0"/>
      <border diagonalUp="0" diagonalDown="0" outline="0">
        <left style="thick">
          <color theme="0"/>
        </left>
        <right style="thick">
          <color theme="0"/>
        </right>
      </border>
    </dxf>
    <dxf>
      <numFmt numFmtId="1" formatCode="0"/>
      <fill>
        <patternFill patternType="solid">
          <fgColor indexed="64"/>
          <bgColor rgb="FFFFF7EB"/>
        </patternFill>
      </fill>
      <alignment vertical="center" textRotation="0" indent="0" justifyLastLine="0" shrinkToFit="0" readingOrder="0"/>
      <border diagonalUp="0" diagonalDown="0" outline="0">
        <left style="thick">
          <color theme="0"/>
        </left>
        <right style="thick">
          <color theme="0"/>
        </right>
      </border>
    </dxf>
    <dxf>
      <border diagonalUp="0" diagonalDown="0" outline="0">
        <left style="thick">
          <color theme="0"/>
        </left>
        <right style="thick">
          <color theme="0"/>
        </right>
      </border>
    </dxf>
    <dxf>
      <font>
        <strike val="0"/>
        <outline val="0"/>
        <shadow val="0"/>
        <u val="none"/>
        <vertAlign val="baseline"/>
        <sz val="14"/>
        <color theme="0" tint="-0.34998626667073579"/>
        <name val="Arial"/>
        <family val="2"/>
        <scheme val="minor"/>
      </font>
      <fill>
        <patternFill patternType="solid">
          <fgColor indexed="64"/>
          <bgColor theme="8" tint="0.79998168889431442"/>
        </patternFill>
      </fill>
      <alignment horizontal="center" vertical="center" textRotation="0" indent="0" justifyLastLine="0" shrinkToFit="0" readingOrder="0"/>
      <border diagonalUp="0" diagonalDown="0" outline="0">
        <left style="thick">
          <color theme="0"/>
        </left>
        <right style="thick">
          <color theme="0"/>
        </right>
      </border>
    </dxf>
    <dxf>
      <numFmt numFmtId="1" formatCode="0"/>
      <fill>
        <patternFill patternType="solid">
          <fgColor indexed="64"/>
          <bgColor rgb="FFFFF7EB"/>
        </patternFill>
      </fill>
      <alignment vertical="center" textRotation="0" indent="0" justifyLastLine="0" shrinkToFit="0" readingOrder="0"/>
      <border diagonalUp="0" diagonalDown="0" outline="0">
        <left style="thick">
          <color theme="0"/>
        </left>
        <right style="thick">
          <color theme="0"/>
        </right>
      </border>
    </dxf>
    <dxf>
      <border diagonalUp="0" diagonalDown="0" outline="0">
        <left style="thick">
          <color theme="0"/>
        </left>
        <right style="thick">
          <color theme="0"/>
        </right>
      </border>
    </dxf>
    <dxf>
      <font>
        <strike val="0"/>
        <outline val="0"/>
        <shadow val="0"/>
        <u val="none"/>
        <vertAlign val="baseline"/>
        <sz val="14"/>
        <color theme="0" tint="-0.34998626667073579"/>
        <name val="Arial"/>
        <family val="2"/>
        <scheme val="minor"/>
      </font>
      <fill>
        <patternFill patternType="solid">
          <fgColor indexed="64"/>
          <bgColor theme="8" tint="0.79998168889431442"/>
        </patternFill>
      </fill>
      <alignment horizontal="center" vertical="center" textRotation="0" indent="0" justifyLastLine="0" shrinkToFit="0" readingOrder="0"/>
      <border diagonalUp="0" diagonalDown="0" outline="0">
        <left style="thick">
          <color theme="0"/>
        </left>
        <right style="thick">
          <color theme="0"/>
        </right>
      </border>
    </dxf>
    <dxf>
      <numFmt numFmtId="1" formatCode="0"/>
      <fill>
        <patternFill patternType="solid">
          <fgColor indexed="64"/>
          <bgColor rgb="FFFFF7EB"/>
        </patternFill>
      </fill>
      <alignment vertical="center" textRotation="0" indent="0" justifyLastLine="0" shrinkToFit="0" readingOrder="0"/>
      <border diagonalUp="0" diagonalDown="0" outline="0">
        <left style="thick">
          <color theme="0"/>
        </left>
        <right style="thick">
          <color theme="0"/>
        </right>
      </border>
    </dxf>
    <dxf>
      <border diagonalUp="0" diagonalDown="0" outline="0">
        <left style="thick">
          <color theme="0"/>
        </left>
        <right style="thick">
          <color theme="0"/>
        </right>
      </border>
    </dxf>
    <dxf>
      <font>
        <strike val="0"/>
        <outline val="0"/>
        <shadow val="0"/>
        <u val="none"/>
        <vertAlign val="baseline"/>
        <sz val="14"/>
        <color theme="0" tint="-0.34998626667073579"/>
        <name val="Arial"/>
        <family val="2"/>
        <scheme val="minor"/>
      </font>
      <fill>
        <patternFill patternType="solid">
          <fgColor indexed="64"/>
          <bgColor theme="8" tint="0.79998168889431442"/>
        </patternFill>
      </fill>
      <alignment horizontal="center" vertical="center" textRotation="0" indent="0" justifyLastLine="0" shrinkToFit="0" readingOrder="0"/>
      <border diagonalUp="0" diagonalDown="0" outline="0">
        <left style="thick">
          <color theme="0"/>
        </left>
        <right style="thick">
          <color theme="0"/>
        </right>
      </border>
    </dxf>
    <dxf>
      <numFmt numFmtId="1" formatCode="0"/>
      <fill>
        <patternFill patternType="solid">
          <fgColor indexed="64"/>
          <bgColor rgb="FFFFF7EB"/>
        </patternFill>
      </fill>
      <alignment vertical="center" textRotation="0" indent="0" justifyLastLine="0" shrinkToFit="0" readingOrder="0"/>
      <border diagonalUp="0" diagonalDown="0" outline="0">
        <left style="thick">
          <color theme="0"/>
        </left>
        <right style="thick">
          <color theme="0"/>
        </right>
      </border>
    </dxf>
    <dxf>
      <border diagonalUp="0" diagonalDown="0" outline="0">
        <left style="thick">
          <color theme="0"/>
        </left>
        <right style="thick">
          <color theme="0"/>
        </right>
      </border>
    </dxf>
    <dxf>
      <font>
        <strike val="0"/>
        <outline val="0"/>
        <shadow val="0"/>
        <u val="none"/>
        <vertAlign val="baseline"/>
        <sz val="14"/>
        <color theme="0" tint="-0.34998626667073579"/>
        <name val="Arial"/>
        <family val="2"/>
        <scheme val="minor"/>
      </font>
      <fill>
        <patternFill patternType="solid">
          <fgColor indexed="64"/>
          <bgColor theme="8" tint="0.79998168889431442"/>
        </patternFill>
      </fill>
      <alignment horizontal="center" vertical="center" textRotation="0" indent="0" justifyLastLine="0" shrinkToFit="0" readingOrder="0"/>
      <border diagonalUp="0" diagonalDown="0" outline="0">
        <left style="thick">
          <color theme="0"/>
        </left>
        <right style="thick">
          <color theme="0"/>
        </right>
      </border>
    </dxf>
    <dxf>
      <font>
        <b/>
        <i val="0"/>
        <color theme="1"/>
      </font>
      <fill>
        <patternFill patternType="solid">
          <bgColor theme="4" tint="0.79998168889431442"/>
        </patternFill>
      </fill>
      <border>
        <left/>
        <right/>
        <top/>
        <bottom/>
        <vertical/>
        <horizontal/>
      </border>
    </dxf>
    <dxf>
      <font>
        <color theme="0" tint="-0.24994659260841701"/>
      </font>
    </dxf>
    <dxf>
      <font>
        <color theme="0" tint="-0.24994659260841701"/>
      </font>
    </dxf>
    <dxf>
      <font>
        <b/>
        <i val="0"/>
        <color theme="1"/>
      </font>
      <fill>
        <patternFill patternType="solid">
          <bgColor theme="4" tint="0.79998168889431442"/>
        </patternFill>
      </fill>
      <border>
        <left/>
        <right/>
        <top/>
        <bottom/>
        <vertical/>
        <horizontal/>
      </border>
    </dxf>
    <dxf>
      <font>
        <color theme="0" tint="-0.24994659260841701"/>
      </font>
    </dxf>
    <dxf>
      <font>
        <color theme="0" tint="-0.24994659260841701"/>
      </font>
    </dxf>
    <dxf>
      <font>
        <b/>
        <i val="0"/>
        <color theme="1"/>
      </font>
      <fill>
        <patternFill patternType="solid">
          <bgColor theme="4" tint="0.79998168889431442"/>
        </patternFill>
      </fill>
      <border>
        <left/>
        <right/>
        <top/>
        <bottom/>
        <vertical/>
        <horizontal/>
      </border>
    </dxf>
    <dxf>
      <font>
        <color theme="0" tint="-0.24994659260841701"/>
      </font>
    </dxf>
    <dxf>
      <font>
        <color theme="0" tint="-0.24994659260841701"/>
      </font>
    </dxf>
    <dxf>
      <font>
        <b/>
        <i val="0"/>
        <color theme="1"/>
      </font>
      <fill>
        <patternFill patternType="solid">
          <bgColor theme="4" tint="0.79998168889431442"/>
        </patternFill>
      </fill>
      <border>
        <left/>
        <right/>
        <top/>
        <bottom/>
        <vertical/>
        <horizontal/>
      </border>
    </dxf>
    <dxf>
      <font>
        <color theme="0" tint="-0.24994659260841701"/>
      </font>
    </dxf>
    <dxf>
      <font>
        <color theme="0" tint="-0.24994659260841701"/>
      </font>
    </dxf>
    <dxf>
      <font>
        <b/>
        <i val="0"/>
        <color theme="1"/>
      </font>
      <fill>
        <patternFill patternType="solid">
          <bgColor theme="4" tint="0.79998168889431442"/>
        </patternFill>
      </fill>
      <border>
        <left/>
        <right/>
        <top/>
        <bottom/>
        <vertical/>
        <horizontal/>
      </border>
    </dxf>
    <dxf>
      <font>
        <color theme="0" tint="-0.24994659260841701"/>
      </font>
    </dxf>
    <dxf>
      <font>
        <color theme="0" tint="-0.24994659260841701"/>
      </font>
    </dxf>
    <dxf>
      <font>
        <b/>
        <i val="0"/>
        <color theme="1"/>
      </font>
      <fill>
        <patternFill patternType="solid">
          <bgColor theme="4" tint="0.79998168889431442"/>
        </patternFill>
      </fill>
      <border>
        <left/>
        <right/>
        <top/>
        <bottom/>
        <vertical/>
        <horizontal/>
      </border>
    </dxf>
    <dxf>
      <font>
        <color theme="0" tint="-0.24994659260841701"/>
      </font>
    </dxf>
    <dxf>
      <font>
        <color theme="0" tint="-0.24994659260841701"/>
      </font>
    </dxf>
    <dxf>
      <font>
        <b/>
        <i val="0"/>
        <color theme="1"/>
      </font>
      <fill>
        <patternFill patternType="solid">
          <bgColor theme="4" tint="0.79998168889431442"/>
        </patternFill>
      </fill>
      <border>
        <left/>
        <right/>
        <top/>
        <bottom/>
        <vertical/>
        <horizontal/>
      </border>
    </dxf>
    <dxf>
      <font>
        <color theme="0" tint="-0.24994659260841701"/>
      </font>
    </dxf>
    <dxf>
      <font>
        <color theme="0" tint="-0.24994659260841701"/>
      </font>
    </dxf>
    <dxf>
      <font>
        <b/>
        <i val="0"/>
        <color theme="1"/>
      </font>
      <fill>
        <patternFill patternType="solid">
          <bgColor theme="4" tint="0.79998168889431442"/>
        </patternFill>
      </fill>
      <border>
        <left/>
        <right/>
        <top/>
        <bottom/>
        <vertical/>
        <horizontal/>
      </border>
    </dxf>
    <dxf>
      <font>
        <color theme="0" tint="-0.24994659260841701"/>
      </font>
    </dxf>
    <dxf>
      <font>
        <color theme="0" tint="-0.24994659260841701"/>
      </font>
    </dxf>
    <dxf>
      <font>
        <b/>
        <i val="0"/>
        <color theme="1"/>
      </font>
      <fill>
        <patternFill patternType="solid">
          <bgColor theme="4" tint="0.79998168889431442"/>
        </patternFill>
      </fill>
      <border>
        <left/>
        <right/>
        <top/>
        <bottom/>
        <vertical/>
        <horizontal/>
      </border>
    </dxf>
    <dxf>
      <font>
        <color theme="0" tint="-0.24994659260841701"/>
      </font>
    </dxf>
    <dxf>
      <font>
        <color theme="0" tint="-0.24994659260841701"/>
      </font>
    </dxf>
    <dxf>
      <font>
        <b/>
        <i val="0"/>
        <color theme="1"/>
      </font>
      <fill>
        <patternFill patternType="solid">
          <bgColor theme="4" tint="0.79998168889431442"/>
        </patternFill>
      </fill>
      <border>
        <left/>
        <right/>
        <top/>
        <bottom/>
        <vertical/>
        <horizontal/>
      </border>
    </dxf>
    <dxf>
      <font>
        <color theme="0" tint="-0.24994659260841701"/>
      </font>
    </dxf>
    <dxf>
      <font>
        <color theme="0" tint="-0.24994659260841701"/>
      </font>
    </dxf>
    <dxf>
      <font>
        <b/>
        <i val="0"/>
        <color theme="1"/>
      </font>
      <fill>
        <patternFill patternType="solid">
          <bgColor theme="4" tint="0.79998168889431442"/>
        </patternFill>
      </fill>
      <border>
        <left/>
        <right/>
        <top/>
        <bottom/>
        <vertical/>
        <horizontal/>
      </border>
    </dxf>
    <dxf>
      <font>
        <color theme="0" tint="-0.24994659260841701"/>
      </font>
    </dxf>
    <dxf>
      <font>
        <color theme="0" tint="-0.24994659260841701"/>
      </font>
    </dxf>
    <dxf>
      <font>
        <b/>
        <i val="0"/>
        <color theme="1"/>
      </font>
      <fill>
        <patternFill patternType="solid">
          <bgColor theme="4" tint="0.79998168889431442"/>
        </patternFill>
      </fill>
      <border>
        <left/>
        <right/>
        <top/>
        <bottom/>
        <vertical/>
        <horizontal/>
      </border>
    </dxf>
    <dxf>
      <font>
        <color theme="0" tint="-0.24994659260841701"/>
      </font>
    </dxf>
    <dxf>
      <font>
        <color theme="0" tint="-0.24994659260841701"/>
      </font>
    </dxf>
    <dxf>
      <font>
        <b/>
        <i val="0"/>
        <color theme="4" tint="-0.499984740745262"/>
      </font>
      <border diagonalUp="0" diagonalDown="0">
        <left style="thin">
          <color theme="4" tint="-0.499984740745262"/>
        </left>
        <right/>
        <top/>
        <bottom style="thin">
          <color theme="4" tint="-0.499984740745262"/>
        </bottom>
        <vertical/>
        <horizontal/>
      </border>
    </dxf>
    <dxf>
      <font>
        <b/>
        <i val="0"/>
        <color theme="4" tint="-0.499984740745262"/>
      </font>
      <border diagonalUp="0" diagonalDown="0">
        <left/>
        <right/>
        <top/>
        <bottom style="thin">
          <color theme="4" tint="-0.499984740745262"/>
        </bottom>
        <vertical/>
        <horizontal/>
      </border>
    </dxf>
    <dxf>
      <border>
        <left style="thin">
          <color theme="4" tint="-0.499984740745262"/>
        </left>
        <right style="thin">
          <color theme="4" tint="-0.499984740745262"/>
        </right>
        <top style="thin">
          <color theme="4" tint="-0.499984740745262"/>
        </top>
        <bottom style="thin">
          <color theme="4" tint="-0.499984740745262"/>
        </bottom>
        <horizontal style="thin">
          <color theme="5" tint="-0.499984740745262"/>
        </horizontal>
      </border>
    </dxf>
  </dxfs>
  <tableStyles count="1" defaultPivotStyle="PivotStyleLight16">
    <tableStyle name="Aufgaben" pivot="0" count="3" xr9:uid="{00000000-0011-0000-FFFF-FFFF00000000}">
      <tableStyleElement type="wholeTable" dxfId="74"/>
      <tableStyleElement type="headerRow" dxfId="73"/>
      <tableStyleElement type="firstColumn" dxfId="72"/>
    </tableStyle>
  </tableStyles>
  <colors>
    <mruColors>
      <color rgb="FFFFF7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JanuarAufgaben" displayName="JanuarAufgaben" ref="J1:L31" totalsRowShown="0">
  <autoFilter ref="J1:L31" xr:uid="{00000000-0009-0000-0100-000001000000}">
    <filterColumn colId="0" hiddenButton="1"/>
    <filterColumn colId="1" hiddenButton="1"/>
    <filterColumn colId="2" hiddenButton="1"/>
  </autoFilter>
  <tableColumns count="3">
    <tableColumn id="1" xr3:uid="{00000000-0010-0000-0000-000001000000}" name="Spalte2" dataDxfId="35"/>
    <tableColumn id="2" xr3:uid="{00000000-0010-0000-0000-000002000000}" name="Spalte1" dataDxfId="33" dataCellStyle="Datum"/>
    <tableColumn id="3" xr3:uid="{00000000-0010-0000-0000-000003000000}" name="AUFGABEN" dataDxfId="34"/>
  </tableColumns>
  <tableStyleInfo name="Aufgaben" showFirstColumn="1" showLastColumn="0" showRowStripes="1" showColumnStripes="0"/>
  <extLst>
    <ext xmlns:x14="http://schemas.microsoft.com/office/spreadsheetml/2009/9/main" uri="{504A1905-F514-4f6f-8877-14C23A59335A}">
      <x14:table altTextSummary="Geben Sie einen Tag und eine Aufgabe für den Wochentag in Spalte J ein. Die Aufgaben werden im Kalender für den betreffenden Monat auf diesem Arbeitsblatt hervorgehob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ebruarAufgaben" displayName="FebruarAufgaben" ref="J1:L31" totalsRowShown="0">
  <autoFilter ref="J1:L31" xr:uid="{00000000-0009-0000-0100-000002000000}">
    <filterColumn colId="0" hiddenButton="1"/>
    <filterColumn colId="1" hiddenButton="1"/>
    <filterColumn colId="2" hiddenButton="1"/>
  </autoFilter>
  <tableColumns count="3">
    <tableColumn id="1" xr3:uid="{00000000-0010-0000-0100-000001000000}" name="Wochentag" dataDxfId="2"/>
    <tableColumn id="2" xr3:uid="{00000000-0010-0000-0100-000002000000}" name="Kalender" dataDxfId="0" dataCellStyle="Datum"/>
    <tableColumn id="3" xr3:uid="{00000000-0010-0000-0100-000003000000}" name="AUFGABEN" dataDxfId="1"/>
  </tableColumns>
  <tableStyleInfo name="Aufgaben" showFirstColumn="1" showLastColumn="0" showRowStripes="1" showColumnStripes="0"/>
  <extLst>
    <ext xmlns:x14="http://schemas.microsoft.com/office/spreadsheetml/2009/9/main" uri="{504A1905-F514-4f6f-8877-14C23A59335A}">
      <x14:table altTextSummary="Geben Sie einen Tag und eine Aufgabe für den Wochentag in Spalte J ein. Die Aufgaben werden im Kalender für den betreffenden Monat auf diesem Arbeitsblatt hervorgehob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MärzAufgaben" displayName="MärzAufgaben" ref="J1:L31" totalsRowShown="0">
  <autoFilter ref="J1:L31" xr:uid="{00000000-0009-0000-0100-000003000000}">
    <filterColumn colId="0" hiddenButton="1"/>
    <filterColumn colId="1" hiddenButton="1"/>
    <filterColumn colId="2" hiddenButton="1"/>
  </autoFilter>
  <tableColumns count="3">
    <tableColumn id="1" xr3:uid="{00000000-0010-0000-0200-000001000000}" name="Wochentag" dataDxfId="5"/>
    <tableColumn id="2" xr3:uid="{00000000-0010-0000-0200-000002000000}" name="Kalender" dataDxfId="3" dataCellStyle="Datum"/>
    <tableColumn id="3" xr3:uid="{00000000-0010-0000-0200-000003000000}" name="AUFGABEN" dataDxfId="4"/>
  </tableColumns>
  <tableStyleInfo name="Aufgaben" showFirstColumn="1" showLastColumn="0" showRowStripes="1" showColumnStripes="0"/>
  <extLst>
    <ext xmlns:x14="http://schemas.microsoft.com/office/spreadsheetml/2009/9/main" uri="{504A1905-F514-4f6f-8877-14C23A59335A}">
      <x14:table altTextSummary="Geben Sie einen Tag und eine Aufgabe für den Wochentag in Spalte J ein. Die Aufgaben werden im Kalender für den betreffenden Monat auf diesem Arbeitsblatt hervorgehob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AprilAufgaben" displayName="AprilAufgaben" ref="J1:L31" totalsRowShown="0">
  <autoFilter ref="J1:L31" xr:uid="{00000000-0009-0000-0100-000004000000}">
    <filterColumn colId="0" hiddenButton="1"/>
    <filterColumn colId="1" hiddenButton="1"/>
    <filterColumn colId="2" hiddenButton="1"/>
  </autoFilter>
  <tableColumns count="3">
    <tableColumn id="1" xr3:uid="{00000000-0010-0000-0300-000001000000}" name="Wochentag" dataDxfId="8"/>
    <tableColumn id="2" xr3:uid="{00000000-0010-0000-0300-000002000000}" name="Kalender" dataDxfId="6" dataCellStyle="Datum"/>
    <tableColumn id="3" xr3:uid="{00000000-0010-0000-0300-000003000000}" name="AUFGABEN" dataDxfId="7"/>
  </tableColumns>
  <tableStyleInfo name="Aufgaben" showFirstColumn="1" showLastColumn="0" showRowStripes="1" showColumnStripes="0"/>
  <extLst>
    <ext xmlns:x14="http://schemas.microsoft.com/office/spreadsheetml/2009/9/main" uri="{504A1905-F514-4f6f-8877-14C23A59335A}">
      <x14:table altTextSummary="Geben Sie einen Tag und eine Aufgabe für den Wochentag in Spalte J ein. Die Aufgaben werden im Kalender für den betreffenden Monat auf diesem Arbeitsblatt hervorgehob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MaiAufgaben" displayName="MaiAufgaben" ref="J1:L31" totalsRowShown="0">
  <autoFilter ref="J1:L31" xr:uid="{00000000-0009-0000-0100-000005000000}">
    <filterColumn colId="0" hiddenButton="1"/>
    <filterColumn colId="1" hiddenButton="1"/>
    <filterColumn colId="2" hiddenButton="1"/>
  </autoFilter>
  <tableColumns count="3">
    <tableColumn id="1" xr3:uid="{00000000-0010-0000-0400-000001000000}" name="Wochentag" dataDxfId="11"/>
    <tableColumn id="2" xr3:uid="{00000000-0010-0000-0400-000002000000}" name="Kalender" dataDxfId="9" dataCellStyle="Datum"/>
    <tableColumn id="3" xr3:uid="{00000000-0010-0000-0400-000003000000}" name="AUFGABEN" dataDxfId="10"/>
  </tableColumns>
  <tableStyleInfo name="Aufgaben" showFirstColumn="1" showLastColumn="0" showRowStripes="1" showColumnStripes="0"/>
  <extLst>
    <ext xmlns:x14="http://schemas.microsoft.com/office/spreadsheetml/2009/9/main" uri="{504A1905-F514-4f6f-8877-14C23A59335A}">
      <x14:table altTextSummary="Geben Sie einen Tag und eine Aufgabe für den Wochentag in Spalte J ein. Die Aufgaben werden im Kalender für den betreffenden Monat auf diesem Arbeitsblatt hervorgehob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JuniAufgaben" displayName="JuniAufgaben" ref="J1:L31" totalsRowShown="0">
  <autoFilter ref="J1:L31" xr:uid="{00000000-0009-0000-0100-000006000000}">
    <filterColumn colId="0" hiddenButton="1"/>
    <filterColumn colId="1" hiddenButton="1"/>
    <filterColumn colId="2" hiddenButton="1"/>
  </autoFilter>
  <tableColumns count="3">
    <tableColumn id="1" xr3:uid="{00000000-0010-0000-0500-000001000000}" name="Wochentag" dataDxfId="14"/>
    <tableColumn id="2" xr3:uid="{00000000-0010-0000-0500-000002000000}" name="Kalender" dataDxfId="12" dataCellStyle="Datum"/>
    <tableColumn id="3" xr3:uid="{00000000-0010-0000-0500-000003000000}" name="AUFGABEN" dataDxfId="13"/>
  </tableColumns>
  <tableStyleInfo name="Aufgaben" showFirstColumn="1" showLastColumn="0" showRowStripes="1" showColumnStripes="0"/>
  <extLst>
    <ext xmlns:x14="http://schemas.microsoft.com/office/spreadsheetml/2009/9/main" uri="{504A1905-F514-4f6f-8877-14C23A59335A}">
      <x14:table altTextSummary="Geben Sie einen Tag und eine Aufgabe für den Wochentag in Spalte J ein. Die Aufgaben werden im Kalender für den betreffenden Monat auf diesem Arbeitsblatt hervorgehob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JuliAufgaben" displayName="JuliAufgaben" ref="J1:L31" totalsRowShown="0">
  <autoFilter ref="J1:L31" xr:uid="{00000000-0009-0000-0100-000007000000}">
    <filterColumn colId="0" hiddenButton="1"/>
    <filterColumn colId="1" hiddenButton="1"/>
    <filterColumn colId="2" hiddenButton="1"/>
  </autoFilter>
  <tableColumns count="3">
    <tableColumn id="1" xr3:uid="{00000000-0010-0000-0600-000001000000}" name="Wochentag" dataDxfId="17"/>
    <tableColumn id="2" xr3:uid="{00000000-0010-0000-0600-000002000000}" name="Kalender" dataDxfId="15" dataCellStyle="Datum"/>
    <tableColumn id="3" xr3:uid="{00000000-0010-0000-0600-000003000000}" name="AUFGABEN" dataDxfId="16"/>
  </tableColumns>
  <tableStyleInfo name="Aufgaben" showFirstColumn="1" showLastColumn="0" showRowStripes="1" showColumnStripes="0"/>
  <extLst>
    <ext xmlns:x14="http://schemas.microsoft.com/office/spreadsheetml/2009/9/main" uri="{504A1905-F514-4f6f-8877-14C23A59335A}">
      <x14:table altTextSummary="Geben Sie einen Tag und eine Aufgabe für den Wochentag in Spalte J ein. Die Aufgaben werden im Kalender für den betreffenden Monat auf diesem Arbeitsblatt hervorgehob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AugustAufgaben" displayName="AugustAufgaben" ref="J1:L31" totalsRowShown="0">
  <autoFilter ref="J1:L31" xr:uid="{00000000-0009-0000-0100-000008000000}">
    <filterColumn colId="0" hiddenButton="1"/>
    <filterColumn colId="1" hiddenButton="1"/>
    <filterColumn colId="2" hiddenButton="1"/>
  </autoFilter>
  <tableColumns count="3">
    <tableColumn id="1" xr3:uid="{00000000-0010-0000-0700-000001000000}" name="Wochentag" dataDxfId="20"/>
    <tableColumn id="2" xr3:uid="{00000000-0010-0000-0700-000002000000}" name="Kalender" dataDxfId="18"/>
    <tableColumn id="3" xr3:uid="{00000000-0010-0000-0700-000003000000}" name="AUFGABEN" dataDxfId="19"/>
  </tableColumns>
  <tableStyleInfo name="Aufgaben" showFirstColumn="1" showLastColumn="0" showRowStripes="1" showColumnStripes="0"/>
  <extLst>
    <ext xmlns:x14="http://schemas.microsoft.com/office/spreadsheetml/2009/9/main" uri="{504A1905-F514-4f6f-8877-14C23A59335A}">
      <x14:table altTextSummary="Geben Sie einen Tag und eine Aufgabe für den Wochentag in Spalte J ein. Die Aufgaben werden im Kalender für den betreffenden Monat auf diesem Arbeitsblatt hervorgehob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SeptemberAufgaben" displayName="SeptemberAufgaben" ref="J1:L31" totalsRowShown="0">
  <autoFilter ref="J1:L31" xr:uid="{00000000-0009-0000-0100-000009000000}">
    <filterColumn colId="0" hiddenButton="1"/>
    <filterColumn colId="1" hiddenButton="1"/>
    <filterColumn colId="2" hiddenButton="1"/>
  </autoFilter>
  <tableColumns count="3">
    <tableColumn id="1" xr3:uid="{00000000-0010-0000-0800-000001000000}" name="Wochentag" dataDxfId="23"/>
    <tableColumn id="2" xr3:uid="{00000000-0010-0000-0800-000002000000}" name="Kalender" dataDxfId="21" dataCellStyle="Datum"/>
    <tableColumn id="3" xr3:uid="{00000000-0010-0000-0800-000003000000}" name="AUFGABEN" dataDxfId="22"/>
  </tableColumns>
  <tableStyleInfo name="Aufgaben" showFirstColumn="1" showLastColumn="0" showRowStripes="1" showColumnStripes="0"/>
  <extLst>
    <ext xmlns:x14="http://schemas.microsoft.com/office/spreadsheetml/2009/9/main" uri="{504A1905-F514-4f6f-8877-14C23A59335A}">
      <x14:table altTextSummary="Geben Sie einen Tag und eine Aufgabe für den Wochentag in Spalte J ein. Die Aufgaben werden im Kalender für den betreffenden Monat auf diesem Arbeitsblatt hervorgehobe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OktoberAufgaben" displayName="OktoberAufgaben" ref="J1:L31" totalsRowShown="0">
  <autoFilter ref="J1:L31" xr:uid="{00000000-0009-0000-0100-00000A000000}">
    <filterColumn colId="0" hiddenButton="1"/>
    <filterColumn colId="1" hiddenButton="1"/>
    <filterColumn colId="2" hiddenButton="1"/>
  </autoFilter>
  <tableColumns count="3">
    <tableColumn id="1" xr3:uid="{00000000-0010-0000-0900-000001000000}" name="Wochentag" dataDxfId="26"/>
    <tableColumn id="2" xr3:uid="{00000000-0010-0000-0900-000002000000}" name="Kalender" dataDxfId="24" dataCellStyle="Datum"/>
    <tableColumn id="3" xr3:uid="{00000000-0010-0000-0900-000003000000}" name="AUFGABEN" dataDxfId="25"/>
  </tableColumns>
  <tableStyleInfo name="Aufgaben" showFirstColumn="1" showLastColumn="0" showRowStripes="1" showColumnStripes="0"/>
  <extLst>
    <ext xmlns:x14="http://schemas.microsoft.com/office/spreadsheetml/2009/9/main" uri="{504A1905-F514-4f6f-8877-14C23A59335A}">
      <x14:table altTextSummary="Geben Sie einen Tag und eine Aufgabe für den Wochentag in Spalte J ein. Die Aufgaben werden im Kalender für den betreffenden Monat auf diesem Arbeitsblatt hervorgehob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NovemberAufgaben" displayName="NovemberAufgaben" ref="J1:L31" totalsRowShown="0">
  <autoFilter ref="J1:L31" xr:uid="{00000000-0009-0000-0100-00000B000000}">
    <filterColumn colId="0" hiddenButton="1"/>
    <filterColumn colId="1" hiddenButton="1"/>
    <filterColumn colId="2" hiddenButton="1"/>
  </autoFilter>
  <tableColumns count="3">
    <tableColumn id="1" xr3:uid="{00000000-0010-0000-0A00-000001000000}" name="Wochentag" dataDxfId="29"/>
    <tableColumn id="2" xr3:uid="{00000000-0010-0000-0A00-000002000000}" name="Kalender" dataDxfId="27" dataCellStyle="Datum"/>
    <tableColumn id="3" xr3:uid="{00000000-0010-0000-0A00-000003000000}" name="AUFGABEN" dataDxfId="28"/>
  </tableColumns>
  <tableStyleInfo name="Aufgaben" showFirstColumn="1" showLastColumn="0" showRowStripes="1" showColumnStripes="0"/>
  <extLst>
    <ext xmlns:x14="http://schemas.microsoft.com/office/spreadsheetml/2009/9/main" uri="{504A1905-F514-4f6f-8877-14C23A59335A}">
      <x14:table altTextSummary="Geben Sie einen Tag und eine Aufgabe für den Wochentag in Spalte J ein. Die Aufgaben werden im Kalender für den betreffenden Monat auf diesem Arbeitsblatt hervorgehob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DezemberAufgaben" displayName="DezemberAufgaben" ref="J1:L31" totalsRowShown="0">
  <autoFilter ref="J1:L31" xr:uid="{00000000-0009-0000-0100-00000C000000}">
    <filterColumn colId="0" hiddenButton="1"/>
    <filterColumn colId="1" hiddenButton="1"/>
    <filterColumn colId="2" hiddenButton="1"/>
  </autoFilter>
  <tableColumns count="3">
    <tableColumn id="1" xr3:uid="{00000000-0010-0000-0B00-000001000000}" name="Wochentag" dataDxfId="32"/>
    <tableColumn id="2" xr3:uid="{00000000-0010-0000-0B00-000002000000}" name="Kalender" dataDxfId="30" dataCellStyle="Datum"/>
    <tableColumn id="3" xr3:uid="{00000000-0010-0000-0B00-000003000000}" name="AUFGABEN" dataDxfId="31"/>
  </tableColumns>
  <tableStyleInfo name="Aufgaben" showFirstColumn="1" showLastColumn="0" showRowStripes="1" showColumnStripes="0"/>
  <extLst>
    <ext xmlns:x14="http://schemas.microsoft.com/office/spreadsheetml/2009/9/main" uri="{504A1905-F514-4f6f-8877-14C23A59335A}">
      <x14:table altTextSummary="Geben Sie einen Tag und eine Aufgabe für den Wochentag in Spalte J ein. Die Aufgaben werden im Kalender für den betreffenden Monat auf diesem Arbeitsblatt hervorgehoben."/>
    </ext>
  </extLst>
</table>
</file>

<file path=xl/theme/theme1.xml><?xml version="1.0" encoding="utf-8"?>
<a:theme xmlns:a="http://schemas.openxmlformats.org/drawingml/2006/main" name="10_college_cal">
  <a:themeElements>
    <a:clrScheme name="Assignment Calendar">
      <a:dk1>
        <a:sysClr val="windowText" lastClr="000000"/>
      </a:dk1>
      <a:lt1>
        <a:sysClr val="window" lastClr="FFFFFF"/>
      </a:lt1>
      <a:dk2>
        <a:srgbClr val="1F497D"/>
      </a:dk2>
      <a:lt2>
        <a:srgbClr val="EEECE1"/>
      </a:lt2>
      <a:accent1>
        <a:srgbClr val="39B5D4"/>
      </a:accent1>
      <a:accent2>
        <a:srgbClr val="FFCCCC"/>
      </a:accent2>
      <a:accent3>
        <a:srgbClr val="4DBB68"/>
      </a:accent3>
      <a:accent4>
        <a:srgbClr val="FFFB59"/>
      </a:accent4>
      <a:accent5>
        <a:srgbClr val="FF9900"/>
      </a:accent5>
      <a:accent6>
        <a:srgbClr val="AC75D5"/>
      </a:accent6>
      <a:hlink>
        <a:srgbClr val="57B5D4"/>
      </a:hlink>
      <a:folHlink>
        <a:srgbClr val="BA4F8B"/>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tint="0.79998168889431442"/>
    <pageSetUpPr fitToPage="1"/>
  </sheetPr>
  <dimension ref="A1:P31"/>
  <sheetViews>
    <sheetView showGridLines="0" tabSelected="1" zoomScaleNormal="100" zoomScalePageLayoutView="84" workbookViewId="0">
      <selection activeCell="B2" sqref="B2:B8"/>
    </sheetView>
  </sheetViews>
  <sheetFormatPr baseColWidth="10" defaultColWidth="8.58203125" defaultRowHeight="30" customHeight="1" x14ac:dyDescent="0.3"/>
  <cols>
    <col min="1" max="1" width="2.58203125" customWidth="1"/>
    <col min="2" max="2" width="20.58203125" customWidth="1"/>
    <col min="3" max="8" width="10.58203125" customWidth="1"/>
    <col min="9" max="9" width="20.58203125" customWidth="1"/>
    <col min="10" max="10" width="10.58203125" style="39" customWidth="1"/>
    <col min="11" max="11" width="10.58203125" customWidth="1"/>
    <col min="12" max="12" width="70.58203125" customWidth="1"/>
    <col min="13" max="13" width="2.58203125" customWidth="1"/>
    <col min="14" max="14" width="8.58203125" customWidth="1"/>
  </cols>
  <sheetData>
    <row r="1" spans="1:16" ht="30" customHeight="1" thickBot="1" x14ac:dyDescent="0.55000000000000004">
      <c r="A1" s="5"/>
      <c r="B1" s="50">
        <v>2022</v>
      </c>
      <c r="C1" s="3"/>
      <c r="D1" s="1"/>
      <c r="E1" s="1"/>
      <c r="F1" s="1"/>
      <c r="G1" s="1"/>
      <c r="H1" s="1"/>
      <c r="I1" s="1"/>
      <c r="J1" s="47" t="s">
        <v>29</v>
      </c>
      <c r="K1" s="48" t="s">
        <v>28</v>
      </c>
      <c r="L1" s="49" t="s">
        <v>12</v>
      </c>
    </row>
    <row r="2" spans="1:16" ht="30" customHeight="1" thickTop="1" x14ac:dyDescent="0.3">
      <c r="A2" s="31"/>
      <c r="B2" s="55" t="s">
        <v>3</v>
      </c>
      <c r="C2" s="51" t="s">
        <v>4</v>
      </c>
      <c r="D2" s="51" t="s">
        <v>5</v>
      </c>
      <c r="E2" s="51" t="s">
        <v>6</v>
      </c>
      <c r="F2" s="51" t="s">
        <v>7</v>
      </c>
      <c r="G2" s="51" t="s">
        <v>8</v>
      </c>
      <c r="H2" s="52" t="s">
        <v>9</v>
      </c>
      <c r="I2" s="53" t="s">
        <v>10</v>
      </c>
      <c r="J2" s="42" t="s">
        <v>4</v>
      </c>
      <c r="K2" s="91">
        <v>4</v>
      </c>
      <c r="L2" s="15" t="s">
        <v>30</v>
      </c>
    </row>
    <row r="3" spans="1:16" ht="30" customHeight="1" x14ac:dyDescent="0.3">
      <c r="A3" s="31"/>
      <c r="B3" s="55"/>
      <c r="C3" s="8">
        <f>IF(DAY(JanSo1)=1,JanSo1-6,JanSo1+1)</f>
        <v>44557</v>
      </c>
      <c r="D3" s="8">
        <f>IF(DAY(JanSo1)=1,JanSo1-5,JanSo1+2)</f>
        <v>44558</v>
      </c>
      <c r="E3" s="8">
        <f>IF(DAY(JanSo1)=1,JanSo1-4,JanSo1+3)</f>
        <v>44559</v>
      </c>
      <c r="F3" s="8">
        <f>IF(DAY(JanSo1)=1,JanSo1-3,JanSo1+4)</f>
        <v>44560</v>
      </c>
      <c r="G3" s="8">
        <f>IF(DAY(JanSo1)=1,JanSo1-2,JanSo1+5)</f>
        <v>44561</v>
      </c>
      <c r="H3" s="8">
        <f>IF(DAY(JanSo1)=1,JanSo1-1,JanSo1+6)</f>
        <v>44562</v>
      </c>
      <c r="I3" s="14">
        <f>IF(DAY(JanSo1)=1,JanSo1,JanSo1+7)</f>
        <v>44563</v>
      </c>
      <c r="J3" s="42"/>
      <c r="K3" s="92">
        <v>12</v>
      </c>
      <c r="L3" s="16"/>
      <c r="P3" s="32"/>
    </row>
    <row r="4" spans="1:16" ht="30" customHeight="1" x14ac:dyDescent="0.3">
      <c r="A4" s="31"/>
      <c r="B4" s="55"/>
      <c r="C4" s="8">
        <f>IF(DAY(JanSo1)=1,JanSo1+1,JanSo1+8)</f>
        <v>44564</v>
      </c>
      <c r="D4" s="8">
        <f>IF(DAY(JanSo1)=1,JanSo1+2,JanSo1+9)</f>
        <v>44565</v>
      </c>
      <c r="E4" s="8">
        <f>IF(DAY(JanSo1)=1,JanSo1+3,JanSo1+10)</f>
        <v>44566</v>
      </c>
      <c r="F4" s="8">
        <f>IF(DAY(JanSo1)=1,JanSo1+4,JanSo1+11)</f>
        <v>44567</v>
      </c>
      <c r="G4" s="8">
        <f>IF(DAY(JanSo1)=1,JanSo1+5,JanSo1+12)</f>
        <v>44568</v>
      </c>
      <c r="H4" s="8">
        <f>IF(DAY(JanSo1)=1,JanSo1+6,JanSo1+13)</f>
        <v>44569</v>
      </c>
      <c r="I4" s="14">
        <f>IF(DAY(JanSo1)=1,JanSo1+7,JanSo1+14)</f>
        <v>44570</v>
      </c>
      <c r="J4" s="42"/>
      <c r="K4" s="92"/>
      <c r="L4" s="16"/>
    </row>
    <row r="5" spans="1:16" ht="30" customHeight="1" x14ac:dyDescent="0.3">
      <c r="A5" s="31"/>
      <c r="B5" s="55"/>
      <c r="C5" s="8">
        <f>IF(DAY(JanSo1)=1,JanSo1+8,JanSo1+15)</f>
        <v>44571</v>
      </c>
      <c r="D5" s="8">
        <f>IF(DAY(JanSo1)=1,JanSo1+9,JanSo1+16)</f>
        <v>44572</v>
      </c>
      <c r="E5" s="8">
        <f>IF(DAY(JanSo1)=1,JanSo1+10,JanSo1+17)</f>
        <v>44573</v>
      </c>
      <c r="F5" s="8">
        <f>IF(DAY(JanSo1)=1,JanSo1+11,JanSo1+18)</f>
        <v>44574</v>
      </c>
      <c r="G5" s="8">
        <f>IF(DAY(JanSo1)=1,JanSo1+12,JanSo1+19)</f>
        <v>44575</v>
      </c>
      <c r="H5" s="8">
        <f>IF(DAY(JanSo1)=1,JanSo1+13,JanSo1+20)</f>
        <v>44576</v>
      </c>
      <c r="I5" s="14">
        <f>IF(DAY(JanSo1)=1,JanSo1+14,JanSo1+21)</f>
        <v>44577</v>
      </c>
      <c r="J5" s="42"/>
      <c r="K5" s="92"/>
      <c r="L5" s="16"/>
    </row>
    <row r="6" spans="1:16" ht="30" customHeight="1" x14ac:dyDescent="0.3">
      <c r="A6" s="31"/>
      <c r="B6" s="55"/>
      <c r="C6" s="8">
        <f>IF(DAY(JanSo1)=1,JanSo1+15,JanSo1+22)</f>
        <v>44578</v>
      </c>
      <c r="D6" s="8">
        <f>IF(DAY(JanSo1)=1,JanSo1+16,JanSo1+23)</f>
        <v>44579</v>
      </c>
      <c r="E6" s="8">
        <f>IF(DAY(JanSo1)=1,JanSo1+17,JanSo1+24)</f>
        <v>44580</v>
      </c>
      <c r="F6" s="8">
        <f>IF(DAY(JanSo1)=1,JanSo1+18,JanSo1+25)</f>
        <v>44581</v>
      </c>
      <c r="G6" s="8">
        <f>IF(DAY(JanSo1)=1,JanSo1+19,JanSo1+26)</f>
        <v>44582</v>
      </c>
      <c r="H6" s="8">
        <f>IF(DAY(JanSo1)=1,JanSo1+20,JanSo1+27)</f>
        <v>44583</v>
      </c>
      <c r="I6" s="14">
        <f>IF(DAY(JanSo1)=1,JanSo1+21,JanSo1+28)</f>
        <v>44584</v>
      </c>
      <c r="J6" s="42"/>
      <c r="K6" s="92"/>
      <c r="L6" s="16"/>
    </row>
    <row r="7" spans="1:16" ht="30" customHeight="1" x14ac:dyDescent="0.3">
      <c r="A7" s="31"/>
      <c r="B7" s="55"/>
      <c r="C7" s="8">
        <f>IF(DAY(JanSo1)=1,JanSo1+22,JanSo1+29)</f>
        <v>44585</v>
      </c>
      <c r="D7" s="8">
        <f>IF(DAY(JanSo1)=1,JanSo1+23,JanSo1+30)</f>
        <v>44586</v>
      </c>
      <c r="E7" s="8">
        <f>IF(DAY(JanSo1)=1,JanSo1+24,JanSo1+31)</f>
        <v>44587</v>
      </c>
      <c r="F7" s="8">
        <f>IF(DAY(JanSo1)=1,JanSo1+25,JanSo1+32)</f>
        <v>44588</v>
      </c>
      <c r="G7" s="8">
        <f>IF(DAY(JanSo1)=1,JanSo1+26,JanSo1+33)</f>
        <v>44589</v>
      </c>
      <c r="H7" s="8">
        <f>IF(DAY(JanSo1)=1,JanSo1+27,JanSo1+34)</f>
        <v>44590</v>
      </c>
      <c r="I7" s="14">
        <f>IF(DAY(JanSo1)=1,JanSo1+28,JanSo1+35)</f>
        <v>44591</v>
      </c>
      <c r="J7" s="43"/>
      <c r="K7" s="93"/>
      <c r="L7" s="17"/>
    </row>
    <row r="8" spans="1:16" ht="30" customHeight="1" thickBot="1" x14ac:dyDescent="0.35">
      <c r="A8" s="31"/>
      <c r="B8" s="56"/>
      <c r="C8" s="27">
        <f>IF(DAY(JanSo1)=1,JanSo1+29,JanSo1+36)</f>
        <v>44592</v>
      </c>
      <c r="D8" s="27">
        <f>IF(DAY(JanSo1)=1,JanSo1+30,JanSo1+37)</f>
        <v>44593</v>
      </c>
      <c r="E8" s="27">
        <f>IF(DAY(JanSo1)=1,JanSo1+31,JanSo1+38)</f>
        <v>44594</v>
      </c>
      <c r="F8" s="27">
        <f>IF(DAY(JanSo1)=1,JanSo1+32,JanSo1+39)</f>
        <v>44595</v>
      </c>
      <c r="G8" s="27">
        <f>IF(DAY(JanSo1)=1,JanSo1+33,JanSo1+40)</f>
        <v>44596</v>
      </c>
      <c r="H8" s="27">
        <f>IF(DAY(JanSo1)=1,JanSo1+34,JanSo1+41)</f>
        <v>44597</v>
      </c>
      <c r="I8" s="28">
        <f>IF(DAY(JanSo1)=1,JanSo1+35,JanSo1+42)</f>
        <v>44598</v>
      </c>
      <c r="J8" s="42" t="s">
        <v>5</v>
      </c>
      <c r="K8" s="94">
        <v>19</v>
      </c>
      <c r="L8" s="18" t="s">
        <v>31</v>
      </c>
    </row>
    <row r="9" spans="1:16" ht="30" customHeight="1" thickTop="1" thickBot="1" x14ac:dyDescent="0.35">
      <c r="A9" s="31"/>
      <c r="B9" s="33"/>
      <c r="C9" s="34"/>
      <c r="D9" s="34"/>
      <c r="E9" s="34"/>
      <c r="F9" s="34"/>
      <c r="G9" s="34"/>
      <c r="H9" s="34"/>
      <c r="I9" s="35"/>
      <c r="J9" s="42"/>
      <c r="K9" s="92"/>
      <c r="L9" s="16"/>
      <c r="O9" s="12"/>
    </row>
    <row r="10" spans="1:16" ht="30" customHeight="1" thickTop="1" thickBot="1" x14ac:dyDescent="0.35">
      <c r="A10" s="4"/>
      <c r="B10" s="57" t="s">
        <v>25</v>
      </c>
      <c r="C10" s="58"/>
      <c r="D10" s="58"/>
      <c r="E10" s="58"/>
      <c r="F10" s="59" t="s">
        <v>26</v>
      </c>
      <c r="G10" s="60"/>
      <c r="H10" s="60"/>
      <c r="I10" s="61"/>
      <c r="J10" s="42"/>
      <c r="K10" s="92"/>
      <c r="L10" s="16"/>
    </row>
    <row r="11" spans="1:16" ht="30" customHeight="1" x14ac:dyDescent="0.3">
      <c r="A11" s="7" t="s">
        <v>0</v>
      </c>
      <c r="B11" s="62"/>
      <c r="C11" s="63"/>
      <c r="D11" s="63"/>
      <c r="E11" s="63"/>
      <c r="F11" s="64"/>
      <c r="G11" s="65"/>
      <c r="H11" s="65"/>
      <c r="I11" s="66"/>
      <c r="J11" s="42"/>
      <c r="K11" s="92"/>
      <c r="L11" s="16"/>
    </row>
    <row r="12" spans="1:16" ht="30" customHeight="1" x14ac:dyDescent="0.3">
      <c r="A12" s="7" t="s">
        <v>1</v>
      </c>
      <c r="B12" s="83"/>
      <c r="C12" s="84"/>
      <c r="D12" s="84"/>
      <c r="E12" s="85"/>
      <c r="F12" s="86"/>
      <c r="G12" s="84"/>
      <c r="H12" s="84"/>
      <c r="I12" s="87"/>
      <c r="J12" s="42"/>
      <c r="K12" s="92"/>
      <c r="L12" s="16"/>
    </row>
    <row r="13" spans="1:16" ht="30" customHeight="1" x14ac:dyDescent="0.3">
      <c r="A13" s="7" t="s">
        <v>2</v>
      </c>
      <c r="B13" s="67"/>
      <c r="C13" s="68"/>
      <c r="D13" s="68"/>
      <c r="E13" s="68"/>
      <c r="F13" s="69"/>
      <c r="G13" s="68"/>
      <c r="H13" s="68"/>
      <c r="I13" s="70"/>
      <c r="J13" s="43"/>
      <c r="K13" s="93"/>
      <c r="L13" s="17"/>
    </row>
    <row r="14" spans="1:16" ht="30" customHeight="1" x14ac:dyDescent="0.3">
      <c r="A14" s="7" t="s">
        <v>1</v>
      </c>
      <c r="B14" s="67"/>
      <c r="C14" s="68"/>
      <c r="D14" s="68"/>
      <c r="E14" s="68"/>
      <c r="F14" s="69"/>
      <c r="G14" s="68"/>
      <c r="H14" s="68"/>
      <c r="I14" s="70"/>
      <c r="J14" s="42" t="s">
        <v>6</v>
      </c>
      <c r="K14" s="94"/>
      <c r="L14" s="18"/>
    </row>
    <row r="15" spans="1:16" ht="30" customHeight="1" x14ac:dyDescent="0.3">
      <c r="A15" s="7" t="s">
        <v>2</v>
      </c>
      <c r="B15" s="67"/>
      <c r="C15" s="68"/>
      <c r="D15" s="68"/>
      <c r="E15" s="68"/>
      <c r="F15" s="69"/>
      <c r="G15" s="68"/>
      <c r="H15" s="68"/>
      <c r="I15" s="70"/>
      <c r="J15" s="42"/>
      <c r="K15" s="92"/>
      <c r="L15" s="16"/>
    </row>
    <row r="16" spans="1:16" ht="30" customHeight="1" x14ac:dyDescent="0.3">
      <c r="A16" s="7" t="s">
        <v>1</v>
      </c>
      <c r="B16" s="67"/>
      <c r="C16" s="68"/>
      <c r="D16" s="68"/>
      <c r="E16" s="68"/>
      <c r="F16" s="69"/>
      <c r="G16" s="68"/>
      <c r="H16" s="68"/>
      <c r="I16" s="70"/>
      <c r="J16" s="42"/>
      <c r="K16" s="92"/>
      <c r="L16" s="16"/>
    </row>
    <row r="17" spans="1:12" ht="30" customHeight="1" x14ac:dyDescent="0.3">
      <c r="A17" s="7" t="s">
        <v>2</v>
      </c>
      <c r="B17" s="67"/>
      <c r="C17" s="68"/>
      <c r="D17" s="68"/>
      <c r="E17" s="68"/>
      <c r="F17" s="69"/>
      <c r="G17" s="68"/>
      <c r="H17" s="68"/>
      <c r="I17" s="70"/>
      <c r="J17" s="42"/>
      <c r="K17" s="92"/>
      <c r="L17" s="16"/>
    </row>
    <row r="18" spans="1:12" ht="30" customHeight="1" thickBot="1" x14ac:dyDescent="0.35">
      <c r="A18" s="7" t="s">
        <v>1</v>
      </c>
      <c r="B18" s="81"/>
      <c r="C18" s="82"/>
      <c r="D18" s="82"/>
      <c r="E18" s="82"/>
      <c r="F18" s="71"/>
      <c r="G18" s="72"/>
      <c r="H18" s="72"/>
      <c r="I18" s="73"/>
      <c r="J18" s="42"/>
      <c r="K18" s="92"/>
      <c r="L18" s="16"/>
    </row>
    <row r="19" spans="1:12" ht="30" customHeight="1" thickBot="1" x14ac:dyDescent="0.35">
      <c r="A19" s="7" t="s">
        <v>2</v>
      </c>
      <c r="B19" s="9"/>
      <c r="C19" s="10"/>
      <c r="D19" s="10"/>
      <c r="E19" s="11"/>
      <c r="F19" s="9"/>
      <c r="G19" s="10"/>
      <c r="H19" s="10"/>
      <c r="I19" s="13"/>
      <c r="J19" s="43"/>
      <c r="K19" s="93"/>
      <c r="L19" s="19"/>
    </row>
    <row r="20" spans="1:12" ht="30" customHeight="1" x14ac:dyDescent="0.3">
      <c r="A20" s="7" t="s">
        <v>1</v>
      </c>
      <c r="B20" s="74" t="s">
        <v>27</v>
      </c>
      <c r="C20" s="75"/>
      <c r="D20" s="75"/>
      <c r="E20" s="75"/>
      <c r="F20" s="75"/>
      <c r="G20" s="75"/>
      <c r="H20" s="75"/>
      <c r="I20" s="76"/>
      <c r="J20" s="42" t="s">
        <v>7</v>
      </c>
      <c r="K20" s="94"/>
      <c r="L20" s="18"/>
    </row>
    <row r="21" spans="1:12" ht="30" customHeight="1" x14ac:dyDescent="0.3">
      <c r="A21" s="7" t="s">
        <v>2</v>
      </c>
      <c r="B21" s="88"/>
      <c r="C21" s="89"/>
      <c r="D21" s="89"/>
      <c r="E21" s="89"/>
      <c r="F21" s="89"/>
      <c r="G21" s="89"/>
      <c r="H21" s="89"/>
      <c r="I21" s="90"/>
      <c r="J21" s="42"/>
      <c r="K21" s="92"/>
      <c r="L21" s="16"/>
    </row>
    <row r="22" spans="1:12" ht="30" customHeight="1" x14ac:dyDescent="0.3">
      <c r="A22" s="7" t="s">
        <v>1</v>
      </c>
      <c r="B22" s="77"/>
      <c r="C22" s="68"/>
      <c r="D22" s="68"/>
      <c r="E22" s="68"/>
      <c r="F22" s="68"/>
      <c r="G22" s="68"/>
      <c r="H22" s="68"/>
      <c r="I22" s="70"/>
      <c r="J22" s="42"/>
      <c r="K22" s="92"/>
      <c r="L22" s="16"/>
    </row>
    <row r="23" spans="1:12" ht="30" customHeight="1" x14ac:dyDescent="0.3">
      <c r="A23" s="7" t="s">
        <v>2</v>
      </c>
      <c r="B23" s="77"/>
      <c r="C23" s="68"/>
      <c r="D23" s="68"/>
      <c r="E23" s="68"/>
      <c r="F23" s="68"/>
      <c r="G23" s="68"/>
      <c r="H23" s="68"/>
      <c r="I23" s="70"/>
      <c r="J23" s="42"/>
      <c r="K23" s="92"/>
      <c r="L23" s="16"/>
    </row>
    <row r="24" spans="1:12" ht="30" customHeight="1" x14ac:dyDescent="0.3">
      <c r="A24" s="7" t="s">
        <v>1</v>
      </c>
      <c r="B24" s="77"/>
      <c r="C24" s="68"/>
      <c r="D24" s="68"/>
      <c r="E24" s="68"/>
      <c r="F24" s="68"/>
      <c r="G24" s="68"/>
      <c r="H24" s="68"/>
      <c r="I24" s="70"/>
      <c r="J24" s="42"/>
      <c r="K24" s="92"/>
      <c r="L24" s="16"/>
    </row>
    <row r="25" spans="1:12" ht="30" customHeight="1" x14ac:dyDescent="0.3">
      <c r="A25" s="7" t="s">
        <v>2</v>
      </c>
      <c r="B25" s="77"/>
      <c r="C25" s="68"/>
      <c r="D25" s="68"/>
      <c r="E25" s="68"/>
      <c r="F25" s="68"/>
      <c r="G25" s="68"/>
      <c r="H25" s="68"/>
      <c r="I25" s="70"/>
      <c r="J25" s="43"/>
      <c r="K25" s="93"/>
      <c r="L25" s="19"/>
    </row>
    <row r="26" spans="1:12" ht="30" customHeight="1" x14ac:dyDescent="0.3">
      <c r="A26" s="7" t="s">
        <v>1</v>
      </c>
      <c r="B26" s="77"/>
      <c r="C26" s="68"/>
      <c r="D26" s="68"/>
      <c r="E26" s="68"/>
      <c r="F26" s="68"/>
      <c r="G26" s="68"/>
      <c r="H26" s="68"/>
      <c r="I26" s="70"/>
      <c r="J26" s="42" t="s">
        <v>8</v>
      </c>
      <c r="K26" s="94"/>
      <c r="L26" s="18"/>
    </row>
    <row r="27" spans="1:12" ht="30" customHeight="1" x14ac:dyDescent="0.3">
      <c r="A27" s="7" t="s">
        <v>2</v>
      </c>
      <c r="B27" s="77"/>
      <c r="C27" s="68"/>
      <c r="D27" s="68"/>
      <c r="E27" s="68"/>
      <c r="F27" s="68"/>
      <c r="G27" s="68"/>
      <c r="H27" s="68"/>
      <c r="I27" s="70"/>
      <c r="J27" s="42"/>
      <c r="K27" s="92"/>
      <c r="L27" s="16"/>
    </row>
    <row r="28" spans="1:12" ht="30" customHeight="1" x14ac:dyDescent="0.3">
      <c r="A28" s="7" t="s">
        <v>1</v>
      </c>
      <c r="B28" s="77"/>
      <c r="C28" s="68"/>
      <c r="D28" s="68"/>
      <c r="E28" s="68"/>
      <c r="F28" s="68"/>
      <c r="G28" s="68"/>
      <c r="H28" s="68"/>
      <c r="I28" s="70"/>
      <c r="J28" s="42"/>
      <c r="K28" s="92"/>
      <c r="L28" s="16"/>
    </row>
    <row r="29" spans="1:12" ht="30" customHeight="1" x14ac:dyDescent="0.3">
      <c r="A29" s="7" t="s">
        <v>2</v>
      </c>
      <c r="B29" s="77"/>
      <c r="C29" s="68"/>
      <c r="D29" s="68"/>
      <c r="E29" s="68"/>
      <c r="F29" s="68"/>
      <c r="G29" s="68"/>
      <c r="H29" s="68"/>
      <c r="I29" s="70"/>
      <c r="J29" s="42"/>
      <c r="K29" s="92"/>
      <c r="L29" s="16"/>
    </row>
    <row r="30" spans="1:12" ht="30" customHeight="1" x14ac:dyDescent="0.3">
      <c r="A30" s="7" t="s">
        <v>1</v>
      </c>
      <c r="B30" s="77"/>
      <c r="C30" s="68"/>
      <c r="D30" s="68"/>
      <c r="E30" s="68"/>
      <c r="F30" s="68"/>
      <c r="G30" s="68"/>
      <c r="H30" s="68"/>
      <c r="I30" s="70"/>
      <c r="J30" s="42"/>
      <c r="K30" s="92"/>
      <c r="L30" s="16"/>
    </row>
    <row r="31" spans="1:12" ht="30" customHeight="1" thickBot="1" x14ac:dyDescent="0.35">
      <c r="A31" s="7" t="s">
        <v>2</v>
      </c>
      <c r="B31" s="78"/>
      <c r="C31" s="79"/>
      <c r="D31" s="79"/>
      <c r="E31" s="79"/>
      <c r="F31" s="79"/>
      <c r="G31" s="79"/>
      <c r="H31" s="79"/>
      <c r="I31" s="80"/>
      <c r="J31" s="42"/>
      <c r="K31" s="95"/>
      <c r="L31" s="20"/>
    </row>
  </sheetData>
  <dataConsolidate/>
  <mergeCells count="31">
    <mergeCell ref="B12:E12"/>
    <mergeCell ref="F12:I12"/>
    <mergeCell ref="B21:I21"/>
    <mergeCell ref="B29:I29"/>
    <mergeCell ref="B30:I30"/>
    <mergeCell ref="B31:I31"/>
    <mergeCell ref="B15:E15"/>
    <mergeCell ref="B16:E16"/>
    <mergeCell ref="B17:E17"/>
    <mergeCell ref="B18:E18"/>
    <mergeCell ref="B24:I24"/>
    <mergeCell ref="B25:I25"/>
    <mergeCell ref="B26:I26"/>
    <mergeCell ref="B27:I27"/>
    <mergeCell ref="B28:I28"/>
    <mergeCell ref="F17:I17"/>
    <mergeCell ref="F18:I18"/>
    <mergeCell ref="B20:I20"/>
    <mergeCell ref="B22:I22"/>
    <mergeCell ref="B23:I23"/>
    <mergeCell ref="B13:E13"/>
    <mergeCell ref="F13:I13"/>
    <mergeCell ref="F14:I14"/>
    <mergeCell ref="F15:I15"/>
    <mergeCell ref="F16:I16"/>
    <mergeCell ref="B14:E14"/>
    <mergeCell ref="B2:B8"/>
    <mergeCell ref="B10:E10"/>
    <mergeCell ref="F10:I10"/>
    <mergeCell ref="B11:E11"/>
    <mergeCell ref="F11:I11"/>
  </mergeCells>
  <phoneticPr fontId="2" type="noConversion"/>
  <conditionalFormatting sqref="C3:H3">
    <cfRule type="expression" dxfId="71" priority="9" stopIfTrue="1">
      <formula>DAY(C3)&gt;8</formula>
    </cfRule>
  </conditionalFormatting>
  <conditionalFormatting sqref="C7:I8">
    <cfRule type="expression" dxfId="70" priority="8" stopIfTrue="1">
      <formula>AND(DAY(C7)&gt;=1,DAY(C7)&lt;=15)</formula>
    </cfRule>
  </conditionalFormatting>
  <conditionalFormatting sqref="C3:I8">
    <cfRule type="expression" dxfId="69" priority="20">
      <formula>VLOOKUP(DAY(C3),HausaufgabenTage,1,FALSE)=DAY(C3)</formula>
    </cfRule>
  </conditionalFormatting>
  <dataValidations xWindow="932" yWindow="272" count="5">
    <dataValidation allowBlank="1" showInputMessage="1" showErrorMessage="1" prompt="Bereiten Sie auf diesem Arbeitsblatt einen Wochenzeitplan vor, und erstellen Sie eine Aufgabenliste. Einträge in der Aufgabenliste werden im Monatskalender automatisch hervorgehoben. Geben Sie das Kalenderjahr in Zelle B1 ein." sqref="A1" xr:uid="{00000000-0002-0000-0000-000001000000}"/>
    <dataValidation allowBlank="1" showInputMessage="1" showErrorMessage="1" prompt="Die Zellen C2:I2 enthalten Wochentage." sqref="C2" xr:uid="{00000000-0002-0000-0000-000003000000}"/>
    <dataValidation allowBlank="1" showInputMessage="1" showErrorMessage="1" prompt="Wenn diese Zeile nicht die Zahl 1 enthält, handelt es sich um einen Tag aus einem Vormonat. Zellen C3:I8 enthalten Daten für den aktuellen Monat." sqref="C3" xr:uid="{00000000-0002-0000-0000-000004000000}"/>
    <dataValidation allowBlank="1" showInputMessage="1" showErrorMessage="1" prompt="Wenn diese Zeile eine kleinere Zahl als die vorhergehende Zahl oder Zeile mit Zahlen enthält, dann enthält diese Zeile Datumswerte für den nächsten Kalendermonat." sqref="C8" xr:uid="{00000000-0002-0000-0000-00000A000000}"/>
    <dataValidation allowBlank="1" showInputMessage="1" showErrorMessage="1" prompt="Diese Zeile enthält Wochentage von Montag bis Freitag." sqref="B10 B20" xr:uid="{4B703BBF-E406-4E32-926A-B0C97F943357}"/>
  </dataValidations>
  <printOptions horizontalCentered="1" verticalCentered="1"/>
  <pageMargins left="0.5" right="0.5" top="0.5" bottom="0.5" header="0.3" footer="0.3"/>
  <pageSetup paperSize="9" scale="58" orientation="landscape" r:id="rId1"/>
  <headerFooter differentFirst="1">
    <oddFooter>Page &amp;P of &amp;N</oddFooter>
  </headerFooter>
  <tableParts count="1">
    <tablePart r:id="rId2"/>
  </tablePart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6B8EB-35DC-4448-8619-85B60D4D3360}">
  <sheetPr>
    <tabColor theme="4"/>
  </sheetPr>
  <dimension ref="A1"/>
  <sheetViews>
    <sheetView workbookViewId="0"/>
  </sheetViews>
  <sheetFormatPr baseColWidth="10" defaultRowHeight="14" x14ac:dyDescent="0.3"/>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tint="0.79998168889431442"/>
    <pageSetUpPr fitToPage="1"/>
  </sheetPr>
  <dimension ref="A1:P31"/>
  <sheetViews>
    <sheetView showGridLines="0" zoomScaleNormal="100" zoomScalePageLayoutView="84" workbookViewId="0">
      <selection activeCell="K8" sqref="K8"/>
    </sheetView>
  </sheetViews>
  <sheetFormatPr baseColWidth="10" defaultColWidth="8.58203125" defaultRowHeight="30" customHeight="1" x14ac:dyDescent="0.3"/>
  <cols>
    <col min="1" max="1" width="2.58203125" style="1" customWidth="1"/>
    <col min="2" max="2" width="20.58203125" style="5" customWidth="1"/>
    <col min="3" max="8" width="10.58203125" style="1" customWidth="1"/>
    <col min="9" max="9" width="20.58203125" style="1" customWidth="1"/>
    <col min="10" max="10" width="10.58203125" style="41" customWidth="1"/>
    <col min="11" max="11" width="10.58203125" customWidth="1"/>
    <col min="12" max="12" width="70.58203125" style="1" customWidth="1"/>
    <col min="13" max="13" width="2.58203125" customWidth="1"/>
  </cols>
  <sheetData>
    <row r="1" spans="1:16" ht="30" customHeight="1" thickBot="1" x14ac:dyDescent="0.55000000000000004">
      <c r="A1" s="5"/>
      <c r="B1" s="50">
        <f>KalenderJahr</f>
        <v>2022</v>
      </c>
      <c r="J1" s="38" t="s">
        <v>0</v>
      </c>
      <c r="K1" s="6" t="s">
        <v>11</v>
      </c>
      <c r="L1" s="54" t="s">
        <v>12</v>
      </c>
    </row>
    <row r="2" spans="1:16" ht="30" customHeight="1" thickTop="1" x14ac:dyDescent="0.3">
      <c r="A2" s="31"/>
      <c r="B2" s="55" t="s">
        <v>13</v>
      </c>
      <c r="C2" s="51" t="s">
        <v>4</v>
      </c>
      <c r="D2" s="51" t="s">
        <v>5</v>
      </c>
      <c r="E2" s="51" t="s">
        <v>6</v>
      </c>
      <c r="F2" s="51" t="s">
        <v>7</v>
      </c>
      <c r="G2" s="51" t="s">
        <v>8</v>
      </c>
      <c r="H2" s="52" t="s">
        <v>9</v>
      </c>
      <c r="I2" s="53" t="s">
        <v>10</v>
      </c>
      <c r="J2" s="42" t="s">
        <v>4</v>
      </c>
      <c r="K2" s="94"/>
      <c r="L2" s="21"/>
    </row>
    <row r="3" spans="1:16" ht="30" customHeight="1" x14ac:dyDescent="0.3">
      <c r="A3" s="31"/>
      <c r="B3" s="55"/>
      <c r="C3" s="8">
        <f>IF(DAY(FebSo1)=1,FebSo1-6,FebSo1+1)</f>
        <v>44592</v>
      </c>
      <c r="D3" s="8">
        <f>IF(DAY(FebSo1)=1,FebSo1-5,FebSo1+2)</f>
        <v>44593</v>
      </c>
      <c r="E3" s="8">
        <f>IF(DAY(FebSo1)=1,FebSo1-4,FebSo1+3)</f>
        <v>44594</v>
      </c>
      <c r="F3" s="8">
        <f>IF(DAY(FebSo1)=1,FebSo1-3,FebSo1+4)</f>
        <v>44595</v>
      </c>
      <c r="G3" s="8">
        <f>IF(DAY(FebSo1)=1,FebSo1-2,FebSo1+5)</f>
        <v>44596</v>
      </c>
      <c r="H3" s="8">
        <f>IF(DAY(FebSo1)=1,FebSo1-1,FebSo1+6)</f>
        <v>44597</v>
      </c>
      <c r="I3" s="14">
        <f>IF(DAY(FebSo1)=1,FebSo1,FebSo1+7)</f>
        <v>44598</v>
      </c>
      <c r="J3" s="42"/>
      <c r="K3" s="92"/>
      <c r="L3" s="22"/>
      <c r="P3" s="32"/>
    </row>
    <row r="4" spans="1:16" ht="30" customHeight="1" x14ac:dyDescent="0.3">
      <c r="A4" s="31"/>
      <c r="B4" s="55"/>
      <c r="C4" s="8">
        <f>IF(DAY(FebSo1)=1,FebSo1+1,FebSo1+8)</f>
        <v>44599</v>
      </c>
      <c r="D4" s="8">
        <f>IF(DAY(FebSo1)=1,FebSo1+2,FebSo1+9)</f>
        <v>44600</v>
      </c>
      <c r="E4" s="8">
        <f>IF(DAY(FebSo1)=1,FebSo1+3,FebSo1+10)</f>
        <v>44601</v>
      </c>
      <c r="F4" s="8">
        <f>IF(DAY(FebSo1)=1,FebSo1+4,FebSo1+11)</f>
        <v>44602</v>
      </c>
      <c r="G4" s="8">
        <f>IF(DAY(FebSo1)=1,FebSo1+5,FebSo1+12)</f>
        <v>44603</v>
      </c>
      <c r="H4" s="8">
        <f>IF(DAY(FebSo1)=1,FebSo1+6,FebSo1+13)</f>
        <v>44604</v>
      </c>
      <c r="I4" s="14">
        <f>IF(DAY(FebSo1)=1,FebSo1+7,FebSo1+14)</f>
        <v>44605</v>
      </c>
      <c r="J4" s="42"/>
      <c r="K4" s="92"/>
      <c r="L4" s="22"/>
    </row>
    <row r="5" spans="1:16" ht="30" customHeight="1" x14ac:dyDescent="0.3">
      <c r="A5" s="31"/>
      <c r="B5" s="55"/>
      <c r="C5" s="8">
        <f>IF(DAY(FebSo1)=1,FebSo1+8,FebSo1+15)</f>
        <v>44606</v>
      </c>
      <c r="D5" s="8">
        <f>IF(DAY(FebSo1)=1,FebSo1+9,FebSo1+16)</f>
        <v>44607</v>
      </c>
      <c r="E5" s="8">
        <f>IF(DAY(FebSo1)=1,FebSo1+10,FebSo1+17)</f>
        <v>44608</v>
      </c>
      <c r="F5" s="8">
        <f>IF(DAY(FebSo1)=1,FebSo1+11,FebSo1+18)</f>
        <v>44609</v>
      </c>
      <c r="G5" s="8">
        <f>IF(DAY(FebSo1)=1,FebSo1+12,FebSo1+19)</f>
        <v>44610</v>
      </c>
      <c r="H5" s="8">
        <f>IF(DAY(FebSo1)=1,FebSo1+13,FebSo1+20)</f>
        <v>44611</v>
      </c>
      <c r="I5" s="14">
        <f>IF(DAY(FebSo1)=1,FebSo1+14,FebSo1+21)</f>
        <v>44612</v>
      </c>
      <c r="J5" s="42"/>
      <c r="K5" s="92"/>
      <c r="L5" s="22"/>
    </row>
    <row r="6" spans="1:16" ht="30" customHeight="1" x14ac:dyDescent="0.3">
      <c r="A6" s="31"/>
      <c r="B6" s="55"/>
      <c r="C6" s="8">
        <f>IF(DAY(FebSo1)=1,FebSo1+15,FebSo1+22)</f>
        <v>44613</v>
      </c>
      <c r="D6" s="8">
        <f>IF(DAY(FebSo1)=1,FebSo1+16,FebSo1+23)</f>
        <v>44614</v>
      </c>
      <c r="E6" s="8">
        <f>IF(DAY(FebSo1)=1,FebSo1+17,FebSo1+24)</f>
        <v>44615</v>
      </c>
      <c r="F6" s="8">
        <f>IF(DAY(FebSo1)=1,FebSo1+18,FebSo1+25)</f>
        <v>44616</v>
      </c>
      <c r="G6" s="8">
        <f>IF(DAY(FebSo1)=1,FebSo1+19,FebSo1+26)</f>
        <v>44617</v>
      </c>
      <c r="H6" s="8">
        <f>IF(DAY(FebSo1)=1,FebSo1+20,FebSo1+27)</f>
        <v>44618</v>
      </c>
      <c r="I6" s="14">
        <f>IF(DAY(FebSo1)=1,FebSo1+21,FebSo1+28)</f>
        <v>44619</v>
      </c>
      <c r="J6" s="42"/>
      <c r="K6" s="92"/>
      <c r="L6" s="22"/>
    </row>
    <row r="7" spans="1:16" ht="30" customHeight="1" x14ac:dyDescent="0.3">
      <c r="A7" s="31"/>
      <c r="B7" s="55"/>
      <c r="C7" s="8">
        <f>IF(DAY(FebSo1)=1,FebSo1+22,FebSo1+29)</f>
        <v>44620</v>
      </c>
      <c r="D7" s="8">
        <f>IF(DAY(FebSo1)=1,FebSo1+23,FebSo1+30)</f>
        <v>44621</v>
      </c>
      <c r="E7" s="8">
        <f>IF(DAY(FebSo1)=1,FebSo1+24,FebSo1+31)</f>
        <v>44622</v>
      </c>
      <c r="F7" s="8">
        <f>IF(DAY(FebSo1)=1,FebSo1+25,FebSo1+32)</f>
        <v>44623</v>
      </c>
      <c r="G7" s="8">
        <f>IF(DAY(FebSo1)=1,FebSo1+26,FebSo1+33)</f>
        <v>44624</v>
      </c>
      <c r="H7" s="8">
        <f>IF(DAY(FebSo1)=1,FebSo1+27,FebSo1+34)</f>
        <v>44625</v>
      </c>
      <c r="I7" s="14">
        <f>IF(DAY(FebSo1)=1,FebSo1+28,FebSo1+35)</f>
        <v>44626</v>
      </c>
      <c r="J7" s="43"/>
      <c r="K7" s="93"/>
      <c r="L7" s="17"/>
    </row>
    <row r="8" spans="1:16" ht="30" customHeight="1" thickBot="1" x14ac:dyDescent="0.35">
      <c r="A8" s="31"/>
      <c r="B8" s="56"/>
      <c r="C8" s="29">
        <f>IF(DAY(FebSo1)=1,FebSo1+29,FebSo1+36)</f>
        <v>44627</v>
      </c>
      <c r="D8" s="29">
        <f>IF(DAY(FebSo1)=1,FebSo1+30,FebSo1+37)</f>
        <v>44628</v>
      </c>
      <c r="E8" s="29">
        <f>IF(DAY(FebSo1)=1,FebSo1+31,FebSo1+38)</f>
        <v>44629</v>
      </c>
      <c r="F8" s="29">
        <f>IF(DAY(FebSo1)=1,FebSo1+32,FebSo1+39)</f>
        <v>44630</v>
      </c>
      <c r="G8" s="29">
        <f>IF(DAY(FebSo1)=1,FebSo1+33,FebSo1+40)</f>
        <v>44631</v>
      </c>
      <c r="H8" s="29">
        <f>IF(DAY(FebSo1)=1,FebSo1+34,FebSo1+41)</f>
        <v>44632</v>
      </c>
      <c r="I8" s="30">
        <f>IF(DAY(FebSo1)=1,FebSo1+35,FebSo1+42)</f>
        <v>44633</v>
      </c>
      <c r="J8" s="42" t="s">
        <v>5</v>
      </c>
      <c r="K8" s="94"/>
      <c r="L8" s="23"/>
    </row>
    <row r="9" spans="1:16" ht="30" customHeight="1" thickTop="1" thickBot="1" x14ac:dyDescent="0.35">
      <c r="A9" s="31"/>
      <c r="B9" s="33"/>
      <c r="C9" s="36"/>
      <c r="D9" s="36"/>
      <c r="E9" s="36"/>
      <c r="F9" s="36"/>
      <c r="G9" s="36"/>
      <c r="H9" s="36"/>
      <c r="I9" s="37"/>
      <c r="J9" s="42"/>
      <c r="K9" s="92"/>
      <c r="L9" s="22"/>
      <c r="O9" s="12"/>
    </row>
    <row r="10" spans="1:16" ht="30" customHeight="1" thickTop="1" thickBot="1" x14ac:dyDescent="0.35">
      <c r="A10" s="4"/>
      <c r="B10" s="57" t="s">
        <v>25</v>
      </c>
      <c r="C10" s="58"/>
      <c r="D10" s="58"/>
      <c r="E10" s="58"/>
      <c r="F10" s="59" t="s">
        <v>26</v>
      </c>
      <c r="G10" s="60"/>
      <c r="H10" s="60"/>
      <c r="I10" s="61"/>
      <c r="J10" s="42"/>
      <c r="K10" s="92"/>
      <c r="L10" s="22"/>
    </row>
    <row r="11" spans="1:16" ht="30" customHeight="1" x14ac:dyDescent="0.3">
      <c r="A11" s="7" t="s">
        <v>0</v>
      </c>
      <c r="B11" s="62"/>
      <c r="C11" s="63"/>
      <c r="D11" s="63"/>
      <c r="E11" s="63"/>
      <c r="F11" s="64"/>
      <c r="G11" s="65"/>
      <c r="H11" s="65"/>
      <c r="I11" s="66"/>
      <c r="J11" s="42"/>
      <c r="K11" s="92"/>
      <c r="L11" s="22"/>
    </row>
    <row r="12" spans="1:16" ht="30" customHeight="1" x14ac:dyDescent="0.3">
      <c r="A12" s="7" t="s">
        <v>1</v>
      </c>
      <c r="B12" s="83"/>
      <c r="C12" s="84"/>
      <c r="D12" s="84"/>
      <c r="E12" s="85"/>
      <c r="F12" s="86"/>
      <c r="G12" s="84"/>
      <c r="H12" s="84"/>
      <c r="I12" s="87"/>
      <c r="J12" s="42"/>
      <c r="K12" s="92"/>
      <c r="L12" s="22"/>
    </row>
    <row r="13" spans="1:16" ht="30" customHeight="1" x14ac:dyDescent="0.3">
      <c r="A13" s="7" t="s">
        <v>2</v>
      </c>
      <c r="B13" s="67"/>
      <c r="C13" s="68"/>
      <c r="D13" s="68"/>
      <c r="E13" s="68"/>
      <c r="F13" s="69"/>
      <c r="G13" s="68"/>
      <c r="H13" s="68"/>
      <c r="I13" s="70"/>
      <c r="J13" s="43"/>
      <c r="K13" s="93"/>
      <c r="L13" s="17"/>
    </row>
    <row r="14" spans="1:16" ht="30" customHeight="1" x14ac:dyDescent="0.3">
      <c r="A14" s="7" t="s">
        <v>1</v>
      </c>
      <c r="B14" s="67"/>
      <c r="C14" s="68"/>
      <c r="D14" s="68"/>
      <c r="E14" s="68"/>
      <c r="F14" s="69"/>
      <c r="G14" s="68"/>
      <c r="H14" s="68"/>
      <c r="I14" s="70"/>
      <c r="J14" s="42" t="s">
        <v>6</v>
      </c>
      <c r="K14" s="94"/>
      <c r="L14" s="23"/>
    </row>
    <row r="15" spans="1:16" ht="30" customHeight="1" x14ac:dyDescent="0.3">
      <c r="A15" s="7" t="s">
        <v>2</v>
      </c>
      <c r="B15" s="67"/>
      <c r="C15" s="68"/>
      <c r="D15" s="68"/>
      <c r="E15" s="68"/>
      <c r="F15" s="69"/>
      <c r="G15" s="68"/>
      <c r="H15" s="68"/>
      <c r="I15" s="70"/>
      <c r="J15" s="42"/>
      <c r="K15" s="92"/>
      <c r="L15" s="22"/>
    </row>
    <row r="16" spans="1:16" ht="30" customHeight="1" x14ac:dyDescent="0.3">
      <c r="A16" s="7" t="s">
        <v>1</v>
      </c>
      <c r="B16" s="67"/>
      <c r="C16" s="68"/>
      <c r="D16" s="68"/>
      <c r="E16" s="68"/>
      <c r="F16" s="69"/>
      <c r="G16" s="68"/>
      <c r="H16" s="68"/>
      <c r="I16" s="70"/>
      <c r="J16" s="42"/>
      <c r="K16" s="92"/>
      <c r="L16" s="22"/>
    </row>
    <row r="17" spans="1:12" ht="30" customHeight="1" x14ac:dyDescent="0.3">
      <c r="A17" s="7" t="s">
        <v>2</v>
      </c>
      <c r="B17" s="67"/>
      <c r="C17" s="68"/>
      <c r="D17" s="68"/>
      <c r="E17" s="68"/>
      <c r="F17" s="69"/>
      <c r="G17" s="68"/>
      <c r="H17" s="68"/>
      <c r="I17" s="70"/>
      <c r="J17" s="42"/>
      <c r="K17" s="92"/>
      <c r="L17" s="22"/>
    </row>
    <row r="18" spans="1:12" ht="30" customHeight="1" thickBot="1" x14ac:dyDescent="0.35">
      <c r="A18" s="7" t="s">
        <v>1</v>
      </c>
      <c r="B18" s="81"/>
      <c r="C18" s="82"/>
      <c r="D18" s="82"/>
      <c r="E18" s="82"/>
      <c r="F18" s="71"/>
      <c r="G18" s="72"/>
      <c r="H18" s="72"/>
      <c r="I18" s="73"/>
      <c r="J18" s="42"/>
      <c r="K18" s="92"/>
      <c r="L18" s="22"/>
    </row>
    <row r="19" spans="1:12" ht="30" customHeight="1" thickBot="1" x14ac:dyDescent="0.35">
      <c r="A19" s="7" t="s">
        <v>2</v>
      </c>
      <c r="B19" s="9"/>
      <c r="C19" s="10"/>
      <c r="D19" s="10"/>
      <c r="E19" s="11"/>
      <c r="F19" s="9"/>
      <c r="G19" s="10"/>
      <c r="H19" s="10"/>
      <c r="I19" s="13"/>
      <c r="J19" s="43"/>
      <c r="K19" s="93"/>
      <c r="L19" s="17"/>
    </row>
    <row r="20" spans="1:12" ht="30" customHeight="1" x14ac:dyDescent="0.3">
      <c r="A20" s="7" t="s">
        <v>1</v>
      </c>
      <c r="B20" s="74" t="s">
        <v>27</v>
      </c>
      <c r="C20" s="75"/>
      <c r="D20" s="75"/>
      <c r="E20" s="75"/>
      <c r="F20" s="75"/>
      <c r="G20" s="75"/>
      <c r="H20" s="75"/>
      <c r="I20" s="76"/>
      <c r="J20" s="42" t="s">
        <v>7</v>
      </c>
      <c r="K20" s="94"/>
      <c r="L20" s="23"/>
    </row>
    <row r="21" spans="1:12" ht="30" customHeight="1" x14ac:dyDescent="0.3">
      <c r="A21" s="7" t="s">
        <v>2</v>
      </c>
      <c r="B21" s="88"/>
      <c r="C21" s="89"/>
      <c r="D21" s="89"/>
      <c r="E21" s="89"/>
      <c r="F21" s="89"/>
      <c r="G21" s="89"/>
      <c r="H21" s="89"/>
      <c r="I21" s="90"/>
      <c r="J21" s="42"/>
      <c r="K21" s="92"/>
      <c r="L21" s="22"/>
    </row>
    <row r="22" spans="1:12" ht="30" customHeight="1" x14ac:dyDescent="0.3">
      <c r="A22" s="7" t="s">
        <v>1</v>
      </c>
      <c r="B22" s="77"/>
      <c r="C22" s="68"/>
      <c r="D22" s="68"/>
      <c r="E22" s="68"/>
      <c r="F22" s="68"/>
      <c r="G22" s="68"/>
      <c r="H22" s="68"/>
      <c r="I22" s="70"/>
      <c r="J22" s="42"/>
      <c r="K22" s="92"/>
      <c r="L22" s="22"/>
    </row>
    <row r="23" spans="1:12" ht="30" customHeight="1" x14ac:dyDescent="0.3">
      <c r="A23" s="7" t="s">
        <v>2</v>
      </c>
      <c r="B23" s="77"/>
      <c r="C23" s="68"/>
      <c r="D23" s="68"/>
      <c r="E23" s="68"/>
      <c r="F23" s="68"/>
      <c r="G23" s="68"/>
      <c r="H23" s="68"/>
      <c r="I23" s="70"/>
      <c r="J23" s="42"/>
      <c r="K23" s="92"/>
      <c r="L23" s="22"/>
    </row>
    <row r="24" spans="1:12" ht="30" customHeight="1" x14ac:dyDescent="0.3">
      <c r="A24" s="7" t="s">
        <v>1</v>
      </c>
      <c r="B24" s="77"/>
      <c r="C24" s="68"/>
      <c r="D24" s="68"/>
      <c r="E24" s="68"/>
      <c r="F24" s="68"/>
      <c r="G24" s="68"/>
      <c r="H24" s="68"/>
      <c r="I24" s="70"/>
      <c r="J24" s="42"/>
      <c r="K24" s="92"/>
      <c r="L24" s="22"/>
    </row>
    <row r="25" spans="1:12" ht="30" customHeight="1" x14ac:dyDescent="0.3">
      <c r="A25" s="7" t="s">
        <v>2</v>
      </c>
      <c r="B25" s="77"/>
      <c r="C25" s="68"/>
      <c r="D25" s="68"/>
      <c r="E25" s="68"/>
      <c r="F25" s="68"/>
      <c r="G25" s="68"/>
      <c r="H25" s="68"/>
      <c r="I25" s="70"/>
      <c r="J25" s="43"/>
      <c r="K25" s="93"/>
      <c r="L25" s="17"/>
    </row>
    <row r="26" spans="1:12" ht="30" customHeight="1" x14ac:dyDescent="0.3">
      <c r="A26" s="7" t="s">
        <v>1</v>
      </c>
      <c r="B26" s="77"/>
      <c r="C26" s="68"/>
      <c r="D26" s="68"/>
      <c r="E26" s="68"/>
      <c r="F26" s="68"/>
      <c r="G26" s="68"/>
      <c r="H26" s="68"/>
      <c r="I26" s="70"/>
      <c r="J26" s="42" t="s">
        <v>8</v>
      </c>
      <c r="K26" s="94"/>
      <c r="L26" s="23"/>
    </row>
    <row r="27" spans="1:12" ht="30" customHeight="1" x14ac:dyDescent="0.3">
      <c r="A27" s="7" t="s">
        <v>2</v>
      </c>
      <c r="B27" s="77"/>
      <c r="C27" s="68"/>
      <c r="D27" s="68"/>
      <c r="E27" s="68"/>
      <c r="F27" s="68"/>
      <c r="G27" s="68"/>
      <c r="H27" s="68"/>
      <c r="I27" s="70"/>
      <c r="J27" s="42"/>
      <c r="K27" s="92"/>
      <c r="L27" s="22"/>
    </row>
    <row r="28" spans="1:12" ht="30" customHeight="1" x14ac:dyDescent="0.3">
      <c r="A28" s="7" t="s">
        <v>1</v>
      </c>
      <c r="B28" s="77"/>
      <c r="C28" s="68"/>
      <c r="D28" s="68"/>
      <c r="E28" s="68"/>
      <c r="F28" s="68"/>
      <c r="G28" s="68"/>
      <c r="H28" s="68"/>
      <c r="I28" s="70"/>
      <c r="J28" s="42"/>
      <c r="K28" s="92"/>
      <c r="L28" s="22"/>
    </row>
    <row r="29" spans="1:12" ht="30" customHeight="1" x14ac:dyDescent="0.3">
      <c r="A29" s="7" t="s">
        <v>2</v>
      </c>
      <c r="B29" s="77"/>
      <c r="C29" s="68"/>
      <c r="D29" s="68"/>
      <c r="E29" s="68"/>
      <c r="F29" s="68"/>
      <c r="G29" s="68"/>
      <c r="H29" s="68"/>
      <c r="I29" s="70"/>
      <c r="J29" s="42"/>
      <c r="K29" s="92"/>
      <c r="L29" s="22"/>
    </row>
    <row r="30" spans="1:12" ht="30" customHeight="1" x14ac:dyDescent="0.3">
      <c r="A30" s="7" t="s">
        <v>1</v>
      </c>
      <c r="B30" s="77"/>
      <c r="C30" s="68"/>
      <c r="D30" s="68"/>
      <c r="E30" s="68"/>
      <c r="F30" s="68"/>
      <c r="G30" s="68"/>
      <c r="H30" s="68"/>
      <c r="I30" s="70"/>
      <c r="J30" s="42"/>
      <c r="K30" s="92"/>
      <c r="L30" s="22"/>
    </row>
    <row r="31" spans="1:12" ht="30" customHeight="1" thickBot="1" x14ac:dyDescent="0.35">
      <c r="A31" s="7" t="s">
        <v>2</v>
      </c>
      <c r="B31" s="78"/>
      <c r="C31" s="79"/>
      <c r="D31" s="79"/>
      <c r="E31" s="79"/>
      <c r="F31" s="79"/>
      <c r="G31" s="79"/>
      <c r="H31" s="79"/>
      <c r="I31" s="80"/>
      <c r="J31" s="42"/>
      <c r="K31" s="93"/>
      <c r="L31" s="12"/>
    </row>
  </sheetData>
  <mergeCells count="31">
    <mergeCell ref="B24:I24"/>
    <mergeCell ref="B25:I25"/>
    <mergeCell ref="B22:I22"/>
    <mergeCell ref="B23:I23"/>
    <mergeCell ref="B20:I20"/>
    <mergeCell ref="B21:I21"/>
    <mergeCell ref="B29:I29"/>
    <mergeCell ref="B30:I30"/>
    <mergeCell ref="B31:I31"/>
    <mergeCell ref="B26:I26"/>
    <mergeCell ref="B27:I27"/>
    <mergeCell ref="B28:I28"/>
    <mergeCell ref="B18:E18"/>
    <mergeCell ref="F18:I18"/>
    <mergeCell ref="B10:E10"/>
    <mergeCell ref="F10:I10"/>
    <mergeCell ref="B11:E11"/>
    <mergeCell ref="F11:I11"/>
    <mergeCell ref="B13:E13"/>
    <mergeCell ref="F13:I13"/>
    <mergeCell ref="B14:E14"/>
    <mergeCell ref="F14:I14"/>
    <mergeCell ref="B15:E15"/>
    <mergeCell ref="F15:I15"/>
    <mergeCell ref="F12:I12"/>
    <mergeCell ref="B12:E12"/>
    <mergeCell ref="B2:B8"/>
    <mergeCell ref="B16:E16"/>
    <mergeCell ref="F16:I16"/>
    <mergeCell ref="B17:E17"/>
    <mergeCell ref="F17:I17"/>
  </mergeCells>
  <conditionalFormatting sqref="C3:H3">
    <cfRule type="expression" dxfId="68" priority="9" stopIfTrue="1">
      <formula>DAY(C3)&gt;8</formula>
    </cfRule>
  </conditionalFormatting>
  <conditionalFormatting sqref="C7:I8">
    <cfRule type="expression" dxfId="67" priority="8" stopIfTrue="1">
      <formula>AND(DAY(C7)&gt;=1,DAY(C7)&lt;=15)</formula>
    </cfRule>
  </conditionalFormatting>
  <conditionalFormatting sqref="C3:I8">
    <cfRule type="expression" dxfId="66" priority="10">
      <formula>VLOOKUP(DAY(C3),HausaufgabenTage,1,FALSE)=DAY(C3)</formula>
    </cfRule>
  </conditionalFormatting>
  <dataValidations xWindow="95" yWindow="532" count="8">
    <dataValidation allowBlank="1" showInputMessage="1" showErrorMessage="1" prompt="Bereiten Sie auf diesem Arbeitsblatt einen Wochenzeitplan vor, und erstellen Sie eine Aufgabenliste. Aufgaben werden im monatlichen Kalender für das in Zelle B1 auf dem Januar-Arbeitsblatt eingegebene Jahr automatisch hervorgehoben." sqref="A1" xr:uid="{00000000-0002-0000-0100-000002000000}"/>
    <dataValidation allowBlank="1" showInputMessage="1" showErrorMessage="1" prompt="Die Zellen C2:I2 enthalten Wochentage." sqref="C2" xr:uid="{00000000-0002-0000-0100-000003000000}"/>
    <dataValidation allowBlank="1" showInputMessage="1" showErrorMessage="1" prompt="Wenn diese Zeile nicht die Zahl 1 enthält, handelt es sich um einen Tag aus einem Vormonat. Zellen C3:I8 enthalten Daten für den aktuellen Monat." sqref="C3" xr:uid="{00000000-0002-0000-0100-000004000000}"/>
    <dataValidation allowBlank="1" showInputMessage="1" showErrorMessage="1" prompt="Wenn diese Zeile eine kleinere Zahl als die vorhergehende Zahl oder Zeile mit Zahlen enthält, dann enthält diese Zeile Datumswerte für den nächsten Kalendermonat." sqref="C8" xr:uid="{00000000-0002-0000-0100-000005000000}"/>
    <dataValidation allowBlank="1" showInputMessage="1" showErrorMessage="1" prompt="Wochentage sind in dieser Spalte mit 6 Zeilen für Aufgaben für jeden gruppierten Wochentag im Monat gruppiert. Fügen Sie neue Zeilen ein, um weitere Aufgaben hinzuzufügen. Im Kalender auf der linken Seite werden Elemente hervorgehoben." sqref="J1" xr:uid="{00000000-0002-0000-0100-000008000000}"/>
    <dataValidation allowBlank="1" showInputMessage="1" showErrorMessage="1" prompt="Geben Sie in dieser Spalte die Aufgabendetails ein, die dem Wochentag in Spalte J und dem Tag in Spalte K für den Kalendermonat links entsprechen." sqref="L1" xr:uid="{00000000-0002-0000-0100-000009000000}"/>
    <dataValidation allowBlank="1" showInputMessage="1" showErrorMessage="1" prompt="Geben Sie den Tag im Monat für die Aufgabe ein, der dem Wochentag in Spalte J entspricht. Durch dieses Datum wird die Aufgabe im Kalender links hervorgehoben." sqref="K1" xr:uid="{00000000-0002-0000-0100-00000A000000}"/>
    <dataValidation allowBlank="1" showInputMessage="1" showErrorMessage="1" prompt="Diese Zeile enthält Wochentage von Montag bis Freitag." sqref="B10 B20" xr:uid="{52A5AE9E-58D3-4423-8B30-B1CDB51281F5}"/>
  </dataValidations>
  <printOptions horizontalCentered="1" verticalCentered="1"/>
  <pageMargins left="0.5" right="0.5" top="0.5" bottom="0.5" header="0.3" footer="0.3"/>
  <pageSetup paperSize="9" scale="58"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79998168889431442"/>
    <pageSetUpPr fitToPage="1"/>
  </sheetPr>
  <dimension ref="A1:P31"/>
  <sheetViews>
    <sheetView showGridLines="0" zoomScaleNormal="100" zoomScalePageLayoutView="84" workbookViewId="0">
      <selection activeCell="K3" sqref="K3"/>
    </sheetView>
  </sheetViews>
  <sheetFormatPr baseColWidth="10" defaultColWidth="8.58203125" defaultRowHeight="30" customHeight="1" x14ac:dyDescent="0.3"/>
  <cols>
    <col min="1" max="1" width="2.58203125" style="1" customWidth="1"/>
    <col min="2" max="2" width="20.58203125" style="5" customWidth="1"/>
    <col min="3" max="8" width="10.58203125" style="1" customWidth="1"/>
    <col min="9" max="9" width="20.58203125" style="1" customWidth="1"/>
    <col min="10" max="10" width="10.58203125" style="39" customWidth="1"/>
    <col min="11" max="11" width="10.58203125" style="2" customWidth="1"/>
    <col min="12" max="12" width="70.58203125" style="1" customWidth="1"/>
    <col min="13" max="13" width="2.58203125" customWidth="1"/>
  </cols>
  <sheetData>
    <row r="1" spans="1:16" ht="30" customHeight="1" thickBot="1" x14ac:dyDescent="0.55000000000000004">
      <c r="A1" s="5"/>
      <c r="B1" s="50">
        <f>KalenderJahr</f>
        <v>2022</v>
      </c>
      <c r="J1" s="38" t="s">
        <v>0</v>
      </c>
      <c r="K1" s="6" t="s">
        <v>11</v>
      </c>
      <c r="L1" s="54" t="s">
        <v>12</v>
      </c>
    </row>
    <row r="2" spans="1:16" ht="30" customHeight="1" thickTop="1" x14ac:dyDescent="0.3">
      <c r="A2" s="31"/>
      <c r="B2" s="55" t="s">
        <v>14</v>
      </c>
      <c r="C2" s="51" t="s">
        <v>4</v>
      </c>
      <c r="D2" s="51" t="s">
        <v>5</v>
      </c>
      <c r="E2" s="51" t="s">
        <v>6</v>
      </c>
      <c r="F2" s="51" t="s">
        <v>7</v>
      </c>
      <c r="G2" s="51" t="s">
        <v>8</v>
      </c>
      <c r="H2" s="52" t="s">
        <v>9</v>
      </c>
      <c r="I2" s="53" t="s">
        <v>10</v>
      </c>
      <c r="J2" s="42" t="s">
        <v>4</v>
      </c>
      <c r="K2" s="94"/>
      <c r="L2" s="21"/>
    </row>
    <row r="3" spans="1:16" ht="30" customHeight="1" x14ac:dyDescent="0.3">
      <c r="A3" s="31"/>
      <c r="B3" s="55"/>
      <c r="C3" s="8">
        <f>IF(DAY(MrzSo1)=1,MrzSo1-6,MrzSo1+1)</f>
        <v>44620</v>
      </c>
      <c r="D3" s="8">
        <f>IF(DAY(MrzSo1)=1,MrzSo1-5,MrzSo1+2)</f>
        <v>44621</v>
      </c>
      <c r="E3" s="8">
        <f>IF(DAY(MrzSo1)=1,MrzSo1-4,MrzSo1+3)</f>
        <v>44622</v>
      </c>
      <c r="F3" s="8">
        <f>IF(DAY(MrzSo1)=1,MrzSo1-3,MrzSo1+4)</f>
        <v>44623</v>
      </c>
      <c r="G3" s="8">
        <f>IF(DAY(MrzSo1)=1,MrzSo1-2,MrzSo1+5)</f>
        <v>44624</v>
      </c>
      <c r="H3" s="8">
        <f>IF(DAY(MrzSo1)=1,MrzSo1-1,MrzSo1+6)</f>
        <v>44625</v>
      </c>
      <c r="I3" s="14">
        <f>IF(DAY(MrzSo1)=1,MrzSo1,MrzSo1+7)</f>
        <v>44626</v>
      </c>
      <c r="J3" s="42"/>
      <c r="K3" s="92"/>
      <c r="L3" s="22"/>
      <c r="P3" s="32"/>
    </row>
    <row r="4" spans="1:16" ht="30" customHeight="1" x14ac:dyDescent="0.3">
      <c r="A4" s="31"/>
      <c r="B4" s="55"/>
      <c r="C4" s="8">
        <f>IF(DAY(MrzSo1)=1,MrzSo1+1,MrzSo1+8)</f>
        <v>44627</v>
      </c>
      <c r="D4" s="8">
        <f>IF(DAY(MrzSo1)=1,MrzSo1+2,MrzSo1+9)</f>
        <v>44628</v>
      </c>
      <c r="E4" s="8">
        <f>IF(DAY(MrzSo1)=1,MrzSo1+3,MrzSo1+10)</f>
        <v>44629</v>
      </c>
      <c r="F4" s="8">
        <f>IF(DAY(MrzSo1)=1,MrzSo1+4,MrzSo1+11)</f>
        <v>44630</v>
      </c>
      <c r="G4" s="8">
        <f>IF(DAY(MrzSo1)=1,MrzSo1+5,MrzSo1+12)</f>
        <v>44631</v>
      </c>
      <c r="H4" s="8">
        <f>IF(DAY(MrzSo1)=1,MrzSo1+6,MrzSo1+13)</f>
        <v>44632</v>
      </c>
      <c r="I4" s="14">
        <f>IF(DAY(MrzSo1)=1,MrzSo1+7,MrzSo1+14)</f>
        <v>44633</v>
      </c>
      <c r="J4" s="42"/>
      <c r="K4" s="92"/>
      <c r="L4" s="22"/>
    </row>
    <row r="5" spans="1:16" ht="30" customHeight="1" x14ac:dyDescent="0.3">
      <c r="A5" s="31"/>
      <c r="B5" s="55"/>
      <c r="C5" s="8">
        <f>IF(DAY(MrzSo1)=1,MrzSo1+8,MrzSo1+15)</f>
        <v>44634</v>
      </c>
      <c r="D5" s="8">
        <f>IF(DAY(MrzSo1)=1,MrzSo1+9,MrzSo1+16)</f>
        <v>44635</v>
      </c>
      <c r="E5" s="8">
        <f>IF(DAY(MrzSo1)=1,MrzSo1+10,MrzSo1+17)</f>
        <v>44636</v>
      </c>
      <c r="F5" s="8">
        <f>IF(DAY(MrzSo1)=1,MrzSo1+11,MrzSo1+18)</f>
        <v>44637</v>
      </c>
      <c r="G5" s="8">
        <f>IF(DAY(MrzSo1)=1,MrzSo1+12,MrzSo1+19)</f>
        <v>44638</v>
      </c>
      <c r="H5" s="8">
        <f>IF(DAY(MrzSo1)=1,MrzSo1+13,MrzSo1+20)</f>
        <v>44639</v>
      </c>
      <c r="I5" s="14">
        <f>IF(DAY(MrzSo1)=1,MrzSo1+14,MrzSo1+21)</f>
        <v>44640</v>
      </c>
      <c r="J5" s="42"/>
      <c r="K5" s="92"/>
      <c r="L5" s="22"/>
    </row>
    <row r="6" spans="1:16" ht="30" customHeight="1" x14ac:dyDescent="0.3">
      <c r="A6" s="31"/>
      <c r="B6" s="55"/>
      <c r="C6" s="8">
        <f>IF(DAY(MrzSo1)=1,MrzSo1+15,MrzSo1+22)</f>
        <v>44641</v>
      </c>
      <c r="D6" s="8">
        <f>IF(DAY(MrzSo1)=1,MrzSo1+16,MrzSo1+23)</f>
        <v>44642</v>
      </c>
      <c r="E6" s="8">
        <f>IF(DAY(MrzSo1)=1,MrzSo1+17,MrzSo1+24)</f>
        <v>44643</v>
      </c>
      <c r="F6" s="8">
        <f>IF(DAY(MrzSo1)=1,MrzSo1+18,MrzSo1+25)</f>
        <v>44644</v>
      </c>
      <c r="G6" s="8">
        <f>IF(DAY(MrzSo1)=1,MrzSo1+19,MrzSo1+26)</f>
        <v>44645</v>
      </c>
      <c r="H6" s="8">
        <f>IF(DAY(MrzSo1)=1,MrzSo1+20,MrzSo1+27)</f>
        <v>44646</v>
      </c>
      <c r="I6" s="14">
        <f>IF(DAY(MrzSo1)=1,MrzSo1+21,MrzSo1+28)</f>
        <v>44647</v>
      </c>
      <c r="J6" s="42"/>
      <c r="K6" s="92"/>
      <c r="L6" s="22"/>
    </row>
    <row r="7" spans="1:16" ht="30" customHeight="1" x14ac:dyDescent="0.3">
      <c r="A7" s="31"/>
      <c r="B7" s="55"/>
      <c r="C7" s="8">
        <f>IF(DAY(MrzSo1)=1,MrzSo1+22,MrzSo1+29)</f>
        <v>44648</v>
      </c>
      <c r="D7" s="8">
        <f>IF(DAY(MrzSo1)=1,MrzSo1+23,MrzSo1+30)</f>
        <v>44649</v>
      </c>
      <c r="E7" s="8">
        <f>IF(DAY(MrzSo1)=1,MrzSo1+24,MrzSo1+31)</f>
        <v>44650</v>
      </c>
      <c r="F7" s="8">
        <f>IF(DAY(MrzSo1)=1,MrzSo1+25,MrzSo1+32)</f>
        <v>44651</v>
      </c>
      <c r="G7" s="8">
        <f>IF(DAY(MrzSo1)=1,MrzSo1+26,MrzSo1+33)</f>
        <v>44652</v>
      </c>
      <c r="H7" s="8">
        <f>IF(DAY(MrzSo1)=1,MrzSo1+27,MrzSo1+34)</f>
        <v>44653</v>
      </c>
      <c r="I7" s="14">
        <f>IF(DAY(MrzSo1)=1,MrzSo1+28,MrzSo1+35)</f>
        <v>44654</v>
      </c>
      <c r="J7" s="44"/>
      <c r="K7" s="96"/>
      <c r="L7" s="19"/>
    </row>
    <row r="8" spans="1:16" ht="30" customHeight="1" thickBot="1" x14ac:dyDescent="0.35">
      <c r="A8" s="31"/>
      <c r="B8" s="56"/>
      <c r="C8" s="29">
        <f>IF(DAY(MrzSo1)=1,MrzSo1+29,MrzSo1+36)</f>
        <v>44655</v>
      </c>
      <c r="D8" s="29">
        <f>IF(DAY(MrzSo1)=1,MrzSo1+30,MrzSo1+37)</f>
        <v>44656</v>
      </c>
      <c r="E8" s="29">
        <f>IF(DAY(MrzSo1)=1,MrzSo1+31,MrzSo1+38)</f>
        <v>44657</v>
      </c>
      <c r="F8" s="29">
        <f>IF(DAY(MrzSo1)=1,MrzSo1+32,MrzSo1+39)</f>
        <v>44658</v>
      </c>
      <c r="G8" s="29">
        <f>IF(DAY(MrzSo1)=1,MrzSo1+33,MrzSo1+40)</f>
        <v>44659</v>
      </c>
      <c r="H8" s="29">
        <f>IF(DAY(MrzSo1)=1,MrzSo1+34,MrzSo1+41)</f>
        <v>44660</v>
      </c>
      <c r="I8" s="30">
        <f>IF(DAY(MrzSo1)=1,MrzSo1+35,MrzSo1+42)</f>
        <v>44661</v>
      </c>
      <c r="J8" s="42" t="s">
        <v>5</v>
      </c>
      <c r="K8" s="94"/>
      <c r="L8" s="23"/>
    </row>
    <row r="9" spans="1:16" ht="30" customHeight="1" thickTop="1" thickBot="1" x14ac:dyDescent="0.35">
      <c r="A9" s="31"/>
      <c r="B9" s="33"/>
      <c r="C9" s="36"/>
      <c r="D9" s="36"/>
      <c r="E9" s="36"/>
      <c r="F9" s="36"/>
      <c r="G9" s="36"/>
      <c r="H9" s="36"/>
      <c r="I9" s="37"/>
      <c r="J9" s="42"/>
      <c r="K9" s="92"/>
      <c r="L9" s="22"/>
      <c r="O9" s="12"/>
    </row>
    <row r="10" spans="1:16" ht="30" customHeight="1" thickTop="1" thickBot="1" x14ac:dyDescent="0.35">
      <c r="A10" s="4"/>
      <c r="B10" s="57" t="s">
        <v>25</v>
      </c>
      <c r="C10" s="58"/>
      <c r="D10" s="58"/>
      <c r="E10" s="58"/>
      <c r="F10" s="59" t="s">
        <v>26</v>
      </c>
      <c r="G10" s="60"/>
      <c r="H10" s="60"/>
      <c r="I10" s="61"/>
      <c r="J10" s="42"/>
      <c r="K10" s="92"/>
      <c r="L10" s="22"/>
    </row>
    <row r="11" spans="1:16" ht="30" customHeight="1" x14ac:dyDescent="0.3">
      <c r="A11" s="7" t="s">
        <v>0</v>
      </c>
      <c r="B11" s="62"/>
      <c r="C11" s="63"/>
      <c r="D11" s="63"/>
      <c r="E11" s="63"/>
      <c r="F11" s="64"/>
      <c r="G11" s="65"/>
      <c r="H11" s="65"/>
      <c r="I11" s="66"/>
      <c r="J11" s="42"/>
      <c r="K11" s="92"/>
      <c r="L11" s="22"/>
    </row>
    <row r="12" spans="1:16" ht="30" customHeight="1" x14ac:dyDescent="0.3">
      <c r="A12" s="7" t="s">
        <v>1</v>
      </c>
      <c r="B12" s="83"/>
      <c r="C12" s="84"/>
      <c r="D12" s="84"/>
      <c r="E12" s="85"/>
      <c r="F12" s="86"/>
      <c r="G12" s="84"/>
      <c r="H12" s="84"/>
      <c r="I12" s="87"/>
      <c r="J12" s="42"/>
      <c r="K12" s="92"/>
      <c r="L12" s="22"/>
    </row>
    <row r="13" spans="1:16" ht="30" customHeight="1" x14ac:dyDescent="0.3">
      <c r="A13" s="7" t="s">
        <v>2</v>
      </c>
      <c r="B13" s="67"/>
      <c r="C13" s="68"/>
      <c r="D13" s="68"/>
      <c r="E13" s="68"/>
      <c r="F13" s="69"/>
      <c r="G13" s="68"/>
      <c r="H13" s="68"/>
      <c r="I13" s="70"/>
      <c r="J13" s="44"/>
      <c r="K13" s="96"/>
      <c r="L13" s="19"/>
    </row>
    <row r="14" spans="1:16" ht="30" customHeight="1" x14ac:dyDescent="0.3">
      <c r="A14" s="7" t="s">
        <v>1</v>
      </c>
      <c r="B14" s="67"/>
      <c r="C14" s="68"/>
      <c r="D14" s="68"/>
      <c r="E14" s="68"/>
      <c r="F14" s="69"/>
      <c r="G14" s="68"/>
      <c r="H14" s="68"/>
      <c r="I14" s="70"/>
      <c r="J14" s="42" t="s">
        <v>6</v>
      </c>
      <c r="K14" s="94"/>
      <c r="L14" s="23"/>
    </row>
    <row r="15" spans="1:16" ht="30" customHeight="1" x14ac:dyDescent="0.3">
      <c r="A15" s="7" t="s">
        <v>2</v>
      </c>
      <c r="B15" s="67"/>
      <c r="C15" s="68"/>
      <c r="D15" s="68"/>
      <c r="E15" s="68"/>
      <c r="F15" s="69"/>
      <c r="G15" s="68"/>
      <c r="H15" s="68"/>
      <c r="I15" s="70"/>
      <c r="J15" s="42"/>
      <c r="K15" s="92"/>
      <c r="L15" s="22"/>
    </row>
    <row r="16" spans="1:16" ht="30" customHeight="1" x14ac:dyDescent="0.3">
      <c r="A16" s="7" t="s">
        <v>1</v>
      </c>
      <c r="B16" s="67"/>
      <c r="C16" s="68"/>
      <c r="D16" s="68"/>
      <c r="E16" s="68"/>
      <c r="F16" s="69"/>
      <c r="G16" s="68"/>
      <c r="H16" s="68"/>
      <c r="I16" s="70"/>
      <c r="J16" s="42"/>
      <c r="K16" s="92"/>
      <c r="L16" s="22"/>
    </row>
    <row r="17" spans="1:12" ht="30" customHeight="1" x14ac:dyDescent="0.3">
      <c r="A17" s="7" t="s">
        <v>2</v>
      </c>
      <c r="B17" s="67"/>
      <c r="C17" s="68"/>
      <c r="D17" s="68"/>
      <c r="E17" s="68"/>
      <c r="F17" s="69"/>
      <c r="G17" s="68"/>
      <c r="H17" s="68"/>
      <c r="I17" s="70"/>
      <c r="J17" s="42"/>
      <c r="K17" s="92"/>
      <c r="L17" s="22"/>
    </row>
    <row r="18" spans="1:12" ht="30" customHeight="1" thickBot="1" x14ac:dyDescent="0.35">
      <c r="A18" s="7" t="s">
        <v>1</v>
      </c>
      <c r="B18" s="81"/>
      <c r="C18" s="82"/>
      <c r="D18" s="82"/>
      <c r="E18" s="82"/>
      <c r="F18" s="71"/>
      <c r="G18" s="72"/>
      <c r="H18" s="72"/>
      <c r="I18" s="73"/>
      <c r="J18" s="42"/>
      <c r="K18" s="92"/>
      <c r="L18" s="22"/>
    </row>
    <row r="19" spans="1:12" ht="30" customHeight="1" thickBot="1" x14ac:dyDescent="0.35">
      <c r="A19" s="7" t="s">
        <v>2</v>
      </c>
      <c r="B19" s="9"/>
      <c r="C19" s="10"/>
      <c r="D19" s="10"/>
      <c r="E19" s="11"/>
      <c r="F19" s="9"/>
      <c r="G19" s="10"/>
      <c r="H19" s="10"/>
      <c r="I19" s="13"/>
      <c r="J19" s="44"/>
      <c r="K19" s="96"/>
      <c r="L19" s="24"/>
    </row>
    <row r="20" spans="1:12" ht="30" customHeight="1" x14ac:dyDescent="0.3">
      <c r="A20" s="7" t="s">
        <v>1</v>
      </c>
      <c r="B20" s="74" t="s">
        <v>27</v>
      </c>
      <c r="C20" s="75"/>
      <c r="D20" s="75"/>
      <c r="E20" s="75"/>
      <c r="F20" s="75"/>
      <c r="G20" s="75"/>
      <c r="H20" s="75"/>
      <c r="I20" s="76"/>
      <c r="J20" s="42" t="s">
        <v>7</v>
      </c>
      <c r="K20" s="94"/>
      <c r="L20" s="23"/>
    </row>
    <row r="21" spans="1:12" ht="30" customHeight="1" x14ac:dyDescent="0.3">
      <c r="A21" s="7" t="s">
        <v>2</v>
      </c>
      <c r="B21" s="88"/>
      <c r="C21" s="89"/>
      <c r="D21" s="89"/>
      <c r="E21" s="89"/>
      <c r="F21" s="89"/>
      <c r="G21" s="89"/>
      <c r="H21" s="89"/>
      <c r="I21" s="90"/>
      <c r="J21" s="42"/>
      <c r="K21" s="92"/>
      <c r="L21" s="22"/>
    </row>
    <row r="22" spans="1:12" ht="30" customHeight="1" x14ac:dyDescent="0.3">
      <c r="A22" s="7" t="s">
        <v>1</v>
      </c>
      <c r="B22" s="77"/>
      <c r="C22" s="68"/>
      <c r="D22" s="68"/>
      <c r="E22" s="68"/>
      <c r="F22" s="68"/>
      <c r="G22" s="68"/>
      <c r="H22" s="68"/>
      <c r="I22" s="70"/>
      <c r="J22" s="42"/>
      <c r="K22" s="92"/>
      <c r="L22" s="22"/>
    </row>
    <row r="23" spans="1:12" ht="30" customHeight="1" x14ac:dyDescent="0.3">
      <c r="A23" s="7" t="s">
        <v>2</v>
      </c>
      <c r="B23" s="77"/>
      <c r="C23" s="68"/>
      <c r="D23" s="68"/>
      <c r="E23" s="68"/>
      <c r="F23" s="68"/>
      <c r="G23" s="68"/>
      <c r="H23" s="68"/>
      <c r="I23" s="70"/>
      <c r="J23" s="42"/>
      <c r="K23" s="92"/>
      <c r="L23" s="22"/>
    </row>
    <row r="24" spans="1:12" ht="30" customHeight="1" x14ac:dyDescent="0.3">
      <c r="A24" s="7" t="s">
        <v>1</v>
      </c>
      <c r="B24" s="77"/>
      <c r="C24" s="68"/>
      <c r="D24" s="68"/>
      <c r="E24" s="68"/>
      <c r="F24" s="68"/>
      <c r="G24" s="68"/>
      <c r="H24" s="68"/>
      <c r="I24" s="70"/>
      <c r="J24" s="42"/>
      <c r="K24" s="92"/>
      <c r="L24" s="22"/>
    </row>
    <row r="25" spans="1:12" ht="30" customHeight="1" x14ac:dyDescent="0.3">
      <c r="A25" s="7" t="s">
        <v>2</v>
      </c>
      <c r="B25" s="77"/>
      <c r="C25" s="68"/>
      <c r="D25" s="68"/>
      <c r="E25" s="68"/>
      <c r="F25" s="68"/>
      <c r="G25" s="68"/>
      <c r="H25" s="68"/>
      <c r="I25" s="70"/>
      <c r="J25" s="44"/>
      <c r="K25" s="96"/>
      <c r="L25" s="24"/>
    </row>
    <row r="26" spans="1:12" ht="30" customHeight="1" x14ac:dyDescent="0.3">
      <c r="A26" s="7" t="s">
        <v>1</v>
      </c>
      <c r="B26" s="77"/>
      <c r="C26" s="68"/>
      <c r="D26" s="68"/>
      <c r="E26" s="68"/>
      <c r="F26" s="68"/>
      <c r="G26" s="68"/>
      <c r="H26" s="68"/>
      <c r="I26" s="70"/>
      <c r="J26" s="42" t="s">
        <v>8</v>
      </c>
      <c r="K26" s="94"/>
      <c r="L26" s="23"/>
    </row>
    <row r="27" spans="1:12" ht="30" customHeight="1" x14ac:dyDescent="0.3">
      <c r="A27" s="7" t="s">
        <v>2</v>
      </c>
      <c r="B27" s="77"/>
      <c r="C27" s="68"/>
      <c r="D27" s="68"/>
      <c r="E27" s="68"/>
      <c r="F27" s="68"/>
      <c r="G27" s="68"/>
      <c r="H27" s="68"/>
      <c r="I27" s="70"/>
      <c r="J27" s="42"/>
      <c r="K27" s="92"/>
      <c r="L27" s="22"/>
    </row>
    <row r="28" spans="1:12" ht="30" customHeight="1" x14ac:dyDescent="0.3">
      <c r="A28" s="7" t="s">
        <v>1</v>
      </c>
      <c r="B28" s="77"/>
      <c r="C28" s="68"/>
      <c r="D28" s="68"/>
      <c r="E28" s="68"/>
      <c r="F28" s="68"/>
      <c r="G28" s="68"/>
      <c r="H28" s="68"/>
      <c r="I28" s="70"/>
      <c r="J28" s="42"/>
      <c r="K28" s="92"/>
      <c r="L28" s="22"/>
    </row>
    <row r="29" spans="1:12" ht="30" customHeight="1" x14ac:dyDescent="0.3">
      <c r="A29" s="7" t="s">
        <v>2</v>
      </c>
      <c r="B29" s="77"/>
      <c r="C29" s="68"/>
      <c r="D29" s="68"/>
      <c r="E29" s="68"/>
      <c r="F29" s="68"/>
      <c r="G29" s="68"/>
      <c r="H29" s="68"/>
      <c r="I29" s="70"/>
      <c r="J29" s="42"/>
      <c r="K29" s="92"/>
      <c r="L29" s="22"/>
    </row>
    <row r="30" spans="1:12" ht="30" customHeight="1" x14ac:dyDescent="0.3">
      <c r="A30" s="7" t="s">
        <v>1</v>
      </c>
      <c r="B30" s="77"/>
      <c r="C30" s="68"/>
      <c r="D30" s="68"/>
      <c r="E30" s="68"/>
      <c r="F30" s="68"/>
      <c r="G30" s="68"/>
      <c r="H30" s="68"/>
      <c r="I30" s="70"/>
      <c r="J30" s="42"/>
      <c r="K30" s="92"/>
      <c r="L30" s="22"/>
    </row>
    <row r="31" spans="1:12" ht="30" customHeight="1" thickBot="1" x14ac:dyDescent="0.4">
      <c r="A31" s="7" t="s">
        <v>2</v>
      </c>
      <c r="B31" s="78"/>
      <c r="C31" s="79"/>
      <c r="D31" s="79"/>
      <c r="E31" s="79"/>
      <c r="F31" s="79"/>
      <c r="G31" s="79"/>
      <c r="H31" s="79"/>
      <c r="I31" s="80"/>
      <c r="J31" s="42"/>
      <c r="K31" s="93"/>
      <c r="L31" s="25"/>
    </row>
  </sheetData>
  <mergeCells count="31">
    <mergeCell ref="B31:I31"/>
    <mergeCell ref="F12:I12"/>
    <mergeCell ref="B12:E12"/>
    <mergeCell ref="B21:I21"/>
    <mergeCell ref="B26:I26"/>
    <mergeCell ref="B27:I27"/>
    <mergeCell ref="B28:I28"/>
    <mergeCell ref="B29:I29"/>
    <mergeCell ref="B30:I30"/>
    <mergeCell ref="B20:I20"/>
    <mergeCell ref="B22:I22"/>
    <mergeCell ref="B23:I23"/>
    <mergeCell ref="B24:I24"/>
    <mergeCell ref="B25:I25"/>
    <mergeCell ref="B16:E16"/>
    <mergeCell ref="F16:I16"/>
    <mergeCell ref="B17:E17"/>
    <mergeCell ref="F17:I17"/>
    <mergeCell ref="B18:E18"/>
    <mergeCell ref="F18:I18"/>
    <mergeCell ref="B13:E13"/>
    <mergeCell ref="F13:I13"/>
    <mergeCell ref="B14:E14"/>
    <mergeCell ref="F14:I14"/>
    <mergeCell ref="B15:E15"/>
    <mergeCell ref="F15:I15"/>
    <mergeCell ref="B2:B8"/>
    <mergeCell ref="B10:E10"/>
    <mergeCell ref="F10:I10"/>
    <mergeCell ref="B11:E11"/>
    <mergeCell ref="F11:I11"/>
  </mergeCells>
  <conditionalFormatting sqref="C3:H3">
    <cfRule type="expression" dxfId="65" priority="6" stopIfTrue="1">
      <formula>DAY(C3)&gt;8</formula>
    </cfRule>
  </conditionalFormatting>
  <conditionalFormatting sqref="C7:I8">
    <cfRule type="expression" dxfId="64" priority="5" stopIfTrue="1">
      <formula>AND(DAY(C7)&gt;=1,DAY(C7)&lt;=15)</formula>
    </cfRule>
  </conditionalFormatting>
  <conditionalFormatting sqref="C3:I8">
    <cfRule type="expression" dxfId="63" priority="7">
      <formula>VLOOKUP(DAY(C3),HausaufgabenTage,1,FALSE)=DAY(C3)</formula>
    </cfRule>
  </conditionalFormatting>
  <dataValidations count="8">
    <dataValidation allowBlank="1" showInputMessage="1" showErrorMessage="1" prompt="Wenn diese Zeile eine kleinere Zahl als die vorhergehende Zahl oder Zeile mit Zahlen enthält, dann enthält diese Zeile Datumswerte für den nächsten Kalendermonat." sqref="C8" xr:uid="{00000000-0002-0000-0200-000002000000}"/>
    <dataValidation allowBlank="1" showInputMessage="1" showErrorMessage="1" prompt="Wenn diese Zeile nicht die Zahl 1 enthält, handelt es sich um einen Tag aus einem Vormonat. Zellen C3:I8 enthalten Daten für den aktuellen Monat." sqref="C3" xr:uid="{00000000-0002-0000-0200-000003000000}"/>
    <dataValidation allowBlank="1" showInputMessage="1" showErrorMessage="1" prompt="Die Zellen C2:I2 enthalten Wochentage." sqref="C2" xr:uid="{00000000-0002-0000-0200-000004000000}"/>
    <dataValidation allowBlank="1" showInputMessage="1" showErrorMessage="1" prompt="Bereiten Sie auf diesem Arbeitsblatt einen Wochenzeitplan vor, und erstellen Sie eine Aufgabenliste. Aufgaben werden im monatlichen Kalender für das in Zelle B1 auf dem Januar-Arbeitsblatt eingegebene Jahr automatisch hervorgehoben." sqref="A1" xr:uid="{00000000-0002-0000-0200-000005000000}"/>
    <dataValidation allowBlank="1" showInputMessage="1" showErrorMessage="1" prompt="Wochentage sind in dieser Spalte mit 6 Zeilen für Aufgaben für jeden gruppierten Wochentag im Monat gruppiert. Fügen Sie neue Zeilen ein, um weitere Aufgaben hinzuzufügen. Im Kalender auf der linken Seite werden Elemente hervorgehoben." sqref="J1" xr:uid="{00000000-0002-0000-0200-000008000000}"/>
    <dataValidation allowBlank="1" showInputMessage="1" showErrorMessage="1" prompt="Geben Sie in dieser Spalte die Aufgabendetails ein, die dem Wochentag in Spalte J und dem Tag in Spalte K für den Kalendermonat links entsprechen." sqref="L1" xr:uid="{00000000-0002-0000-0200-000009000000}"/>
    <dataValidation allowBlank="1" showInputMessage="1" showErrorMessage="1" prompt="Geben Sie den Tag im Monat für die Aufgabe ein, der dem Wochentag in Spalte J entspricht. Durch dieses Datum wird die Aufgabe im Kalender links hervorgehoben." sqref="K1" xr:uid="{00000000-0002-0000-0200-00000A000000}"/>
    <dataValidation allowBlank="1" showInputMessage="1" showErrorMessage="1" prompt="Diese Zeile enthält Wochentage von Montag bis Freitag." sqref="B10 B20" xr:uid="{8A906A54-BF47-4C2A-853D-83025E19E902}"/>
  </dataValidations>
  <printOptions horizontalCentered="1" verticalCentered="1"/>
  <pageMargins left="0.5" right="0.5" top="0.5" bottom="0.5" header="0.3" footer="0.3"/>
  <pageSetup paperSize="9" scale="58"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pageSetUpPr fitToPage="1"/>
  </sheetPr>
  <dimension ref="A1:P31"/>
  <sheetViews>
    <sheetView showGridLines="0" zoomScaleNormal="100" zoomScalePageLayoutView="84" workbookViewId="0">
      <selection activeCell="K10" sqref="K10"/>
    </sheetView>
  </sheetViews>
  <sheetFormatPr baseColWidth="10" defaultColWidth="8.58203125" defaultRowHeight="30" customHeight="1" x14ac:dyDescent="0.3"/>
  <cols>
    <col min="1" max="1" width="2.58203125" style="1" customWidth="1"/>
    <col min="2" max="2" width="20.58203125" style="5" customWidth="1"/>
    <col min="3" max="8" width="10.58203125" style="1" customWidth="1"/>
    <col min="9" max="9" width="20.58203125" style="1" customWidth="1"/>
    <col min="10" max="10" width="10.58203125" style="40" customWidth="1"/>
    <col min="11" max="11" width="10.58203125" style="2" customWidth="1"/>
    <col min="12" max="12" width="70.58203125" style="1" customWidth="1"/>
    <col min="13" max="13" width="2.58203125" customWidth="1"/>
  </cols>
  <sheetData>
    <row r="1" spans="1:16" ht="30" customHeight="1" thickBot="1" x14ac:dyDescent="0.55000000000000004">
      <c r="A1" s="5"/>
      <c r="B1" s="50">
        <f>KalenderJahr</f>
        <v>2022</v>
      </c>
      <c r="J1" s="38" t="s">
        <v>0</v>
      </c>
      <c r="K1" s="6" t="s">
        <v>11</v>
      </c>
      <c r="L1" s="54" t="s">
        <v>12</v>
      </c>
    </row>
    <row r="2" spans="1:16" ht="30" customHeight="1" thickTop="1" x14ac:dyDescent="0.3">
      <c r="A2" s="31"/>
      <c r="B2" s="55" t="s">
        <v>15</v>
      </c>
      <c r="C2" s="51" t="s">
        <v>4</v>
      </c>
      <c r="D2" s="51" t="s">
        <v>5</v>
      </c>
      <c r="E2" s="51" t="s">
        <v>6</v>
      </c>
      <c r="F2" s="51" t="s">
        <v>7</v>
      </c>
      <c r="G2" s="51" t="s">
        <v>8</v>
      </c>
      <c r="H2" s="52" t="s">
        <v>9</v>
      </c>
      <c r="I2" s="53" t="s">
        <v>10</v>
      </c>
      <c r="J2" s="42" t="s">
        <v>4</v>
      </c>
      <c r="K2" s="94"/>
      <c r="L2" s="21"/>
    </row>
    <row r="3" spans="1:16" ht="30" customHeight="1" x14ac:dyDescent="0.3">
      <c r="A3" s="31"/>
      <c r="B3" s="55"/>
      <c r="C3" s="8">
        <f>IF(DAY(AprSo1)=1,AprSo1-6,AprSo1+1)</f>
        <v>44648</v>
      </c>
      <c r="D3" s="8">
        <f>IF(DAY(AprSo1)=1,AprSo1-5,AprSo1+2)</f>
        <v>44649</v>
      </c>
      <c r="E3" s="8">
        <f>IF(DAY(AprSo1)=1,AprSo1-4,AprSo1+3)</f>
        <v>44650</v>
      </c>
      <c r="F3" s="8">
        <f>IF(DAY(AprSo1)=1,AprSo1-3,AprSo1+4)</f>
        <v>44651</v>
      </c>
      <c r="G3" s="8">
        <f>IF(DAY(AprSo1)=1,AprSo1-2,AprSo1+5)</f>
        <v>44652</v>
      </c>
      <c r="H3" s="8">
        <f>IF(DAY(AprSo1)=1,AprSo1-1,AprSo1+6)</f>
        <v>44653</v>
      </c>
      <c r="I3" s="14">
        <f>IF(DAY(AprSo1)=1,AprSo1,AprSo1+7)</f>
        <v>44654</v>
      </c>
      <c r="J3" s="42"/>
      <c r="K3" s="92"/>
      <c r="L3" s="22"/>
      <c r="P3" s="32"/>
    </row>
    <row r="4" spans="1:16" ht="30" customHeight="1" x14ac:dyDescent="0.3">
      <c r="A4" s="31"/>
      <c r="B4" s="55"/>
      <c r="C4" s="8">
        <f>IF(DAY(AprSo1)=1,AprSo1+1,AprSo1+8)</f>
        <v>44655</v>
      </c>
      <c r="D4" s="8">
        <f>IF(DAY(AprSo1)=1,AprSo1+2,AprSo1+9)</f>
        <v>44656</v>
      </c>
      <c r="E4" s="8">
        <f>IF(DAY(AprSo1)=1,AprSo1+3,AprSo1+10)</f>
        <v>44657</v>
      </c>
      <c r="F4" s="8">
        <f>IF(DAY(AprSo1)=1,AprSo1+4,AprSo1+11)</f>
        <v>44658</v>
      </c>
      <c r="G4" s="8">
        <f>IF(DAY(AprSo1)=1,AprSo1+5,AprSo1+12)</f>
        <v>44659</v>
      </c>
      <c r="H4" s="8">
        <f>IF(DAY(AprSo1)=1,AprSo1+6,AprSo1+13)</f>
        <v>44660</v>
      </c>
      <c r="I4" s="14">
        <f>IF(DAY(AprSo1)=1,AprSo1+7,AprSo1+14)</f>
        <v>44661</v>
      </c>
      <c r="J4" s="42"/>
      <c r="K4" s="92"/>
      <c r="L4" s="22"/>
    </row>
    <row r="5" spans="1:16" ht="30" customHeight="1" x14ac:dyDescent="0.3">
      <c r="A5" s="31"/>
      <c r="B5" s="55"/>
      <c r="C5" s="8">
        <f>IF(DAY(AprSo1)=1,AprSo1+8,AprSo1+15)</f>
        <v>44662</v>
      </c>
      <c r="D5" s="8">
        <f>IF(DAY(AprSo1)=1,AprSo1+9,AprSo1+16)</f>
        <v>44663</v>
      </c>
      <c r="E5" s="8">
        <f>IF(DAY(AprSo1)=1,AprSo1+10,AprSo1+17)</f>
        <v>44664</v>
      </c>
      <c r="F5" s="8">
        <f>IF(DAY(AprSo1)=1,AprSo1+11,AprSo1+18)</f>
        <v>44665</v>
      </c>
      <c r="G5" s="8">
        <f>IF(DAY(AprSo1)=1,AprSo1+12,AprSo1+19)</f>
        <v>44666</v>
      </c>
      <c r="H5" s="8">
        <f>IF(DAY(AprSo1)=1,AprSo1+13,AprSo1+20)</f>
        <v>44667</v>
      </c>
      <c r="I5" s="14">
        <f>IF(DAY(AprSo1)=1,AprSo1+14,AprSo1+21)</f>
        <v>44668</v>
      </c>
      <c r="J5" s="42"/>
      <c r="K5" s="92"/>
      <c r="L5" s="22"/>
    </row>
    <row r="6" spans="1:16" ht="30" customHeight="1" x14ac:dyDescent="0.3">
      <c r="A6" s="31"/>
      <c r="B6" s="55"/>
      <c r="C6" s="8">
        <f>IF(DAY(AprSo1)=1,AprSo1+15,AprSo1+22)</f>
        <v>44669</v>
      </c>
      <c r="D6" s="8">
        <f>IF(DAY(AprSo1)=1,AprSo1+16,AprSo1+23)</f>
        <v>44670</v>
      </c>
      <c r="E6" s="8">
        <f>IF(DAY(AprSo1)=1,AprSo1+17,AprSo1+24)</f>
        <v>44671</v>
      </c>
      <c r="F6" s="8">
        <f>IF(DAY(AprSo1)=1,AprSo1+18,AprSo1+25)</f>
        <v>44672</v>
      </c>
      <c r="G6" s="8">
        <f>IF(DAY(AprSo1)=1,AprSo1+19,AprSo1+26)</f>
        <v>44673</v>
      </c>
      <c r="H6" s="8">
        <f>IF(DAY(AprSo1)=1,AprSo1+20,AprSo1+27)</f>
        <v>44674</v>
      </c>
      <c r="I6" s="14">
        <f>IF(DAY(AprSo1)=1,AprSo1+21,AprSo1+28)</f>
        <v>44675</v>
      </c>
      <c r="J6" s="42"/>
      <c r="K6" s="92"/>
      <c r="L6" s="22"/>
    </row>
    <row r="7" spans="1:16" ht="30" customHeight="1" x14ac:dyDescent="0.3">
      <c r="A7" s="31"/>
      <c r="B7" s="55"/>
      <c r="C7" s="8">
        <f>IF(DAY(AprSo1)=1,AprSo1+22,AprSo1+29)</f>
        <v>44676</v>
      </c>
      <c r="D7" s="8">
        <f>IF(DAY(AprSo1)=1,AprSo1+23,AprSo1+30)</f>
        <v>44677</v>
      </c>
      <c r="E7" s="8">
        <f>IF(DAY(AprSo1)=1,AprSo1+24,AprSo1+31)</f>
        <v>44678</v>
      </c>
      <c r="F7" s="8">
        <f>IF(DAY(AprSo1)=1,AprSo1+25,AprSo1+32)</f>
        <v>44679</v>
      </c>
      <c r="G7" s="8">
        <f>IF(DAY(AprSo1)=1,AprSo1+26,AprSo1+33)</f>
        <v>44680</v>
      </c>
      <c r="H7" s="8">
        <f>IF(DAY(AprSo1)=1,AprSo1+27,AprSo1+34)</f>
        <v>44681</v>
      </c>
      <c r="I7" s="14">
        <f>IF(DAY(AprSo1)=1,AprSo1+28,AprSo1+35)</f>
        <v>44682</v>
      </c>
      <c r="J7" s="44"/>
      <c r="K7" s="96"/>
      <c r="L7" s="19"/>
    </row>
    <row r="8" spans="1:16" ht="30" customHeight="1" thickBot="1" x14ac:dyDescent="0.35">
      <c r="A8" s="31"/>
      <c r="B8" s="56"/>
      <c r="C8" s="29">
        <f>IF(DAY(AprSo1)=1,AprSo1+29,AprSo1+36)</f>
        <v>44683</v>
      </c>
      <c r="D8" s="29">
        <f>IF(DAY(AprSo1)=1,AprSo1+30,AprSo1+37)</f>
        <v>44684</v>
      </c>
      <c r="E8" s="29">
        <f>IF(DAY(AprSo1)=1,AprSo1+31,AprSo1+38)</f>
        <v>44685</v>
      </c>
      <c r="F8" s="29">
        <f>IF(DAY(AprSo1)=1,AprSo1+32,AprSo1+39)</f>
        <v>44686</v>
      </c>
      <c r="G8" s="29">
        <f>IF(DAY(AprSo1)=1,AprSo1+33,AprSo1+40)</f>
        <v>44687</v>
      </c>
      <c r="H8" s="29">
        <f>IF(DAY(AprSo1)=1,AprSo1+34,AprSo1+41)</f>
        <v>44688</v>
      </c>
      <c r="I8" s="30">
        <f>IF(DAY(AprSo1)=1,AprSo1+35,AprSo1+42)</f>
        <v>44689</v>
      </c>
      <c r="J8" s="42" t="s">
        <v>5</v>
      </c>
      <c r="K8" s="94"/>
      <c r="L8" s="23"/>
    </row>
    <row r="9" spans="1:16" ht="30" customHeight="1" thickTop="1" thickBot="1" x14ac:dyDescent="0.35">
      <c r="A9" s="31"/>
      <c r="B9" s="33"/>
      <c r="C9" s="36"/>
      <c r="D9" s="36"/>
      <c r="E9" s="36"/>
      <c r="F9" s="36"/>
      <c r="G9" s="36"/>
      <c r="H9" s="36"/>
      <c r="I9" s="37"/>
      <c r="J9" s="42"/>
      <c r="K9" s="92"/>
      <c r="L9" s="22"/>
      <c r="O9" s="12"/>
    </row>
    <row r="10" spans="1:16" ht="30" customHeight="1" thickTop="1" thickBot="1" x14ac:dyDescent="0.35">
      <c r="A10" s="4"/>
      <c r="B10" s="57" t="s">
        <v>25</v>
      </c>
      <c r="C10" s="58"/>
      <c r="D10" s="58"/>
      <c r="E10" s="58"/>
      <c r="F10" s="59" t="s">
        <v>26</v>
      </c>
      <c r="G10" s="60"/>
      <c r="H10" s="60"/>
      <c r="I10" s="61"/>
      <c r="J10" s="42"/>
      <c r="K10" s="92"/>
      <c r="L10" s="22"/>
    </row>
    <row r="11" spans="1:16" ht="30" customHeight="1" x14ac:dyDescent="0.3">
      <c r="A11" s="7" t="s">
        <v>0</v>
      </c>
      <c r="B11" s="62"/>
      <c r="C11" s="63"/>
      <c r="D11" s="63"/>
      <c r="E11" s="63"/>
      <c r="F11" s="64"/>
      <c r="G11" s="65"/>
      <c r="H11" s="65"/>
      <c r="I11" s="66"/>
      <c r="J11" s="42"/>
      <c r="K11" s="92"/>
      <c r="L11" s="22"/>
    </row>
    <row r="12" spans="1:16" ht="30" customHeight="1" x14ac:dyDescent="0.3">
      <c r="A12" s="7" t="s">
        <v>1</v>
      </c>
      <c r="B12" s="83"/>
      <c r="C12" s="84"/>
      <c r="D12" s="84"/>
      <c r="E12" s="85"/>
      <c r="F12" s="86"/>
      <c r="G12" s="84"/>
      <c r="H12" s="84"/>
      <c r="I12" s="87"/>
      <c r="J12" s="42"/>
      <c r="K12" s="92"/>
      <c r="L12" s="22"/>
    </row>
    <row r="13" spans="1:16" ht="30" customHeight="1" x14ac:dyDescent="0.3">
      <c r="A13" s="7" t="s">
        <v>2</v>
      </c>
      <c r="B13" s="67"/>
      <c r="C13" s="68"/>
      <c r="D13" s="68"/>
      <c r="E13" s="68"/>
      <c r="F13" s="69"/>
      <c r="G13" s="68"/>
      <c r="H13" s="68"/>
      <c r="I13" s="70"/>
      <c r="J13" s="44"/>
      <c r="K13" s="96"/>
      <c r="L13" s="19"/>
    </row>
    <row r="14" spans="1:16" ht="30" customHeight="1" x14ac:dyDescent="0.3">
      <c r="A14" s="7" t="s">
        <v>1</v>
      </c>
      <c r="B14" s="67"/>
      <c r="C14" s="68"/>
      <c r="D14" s="68"/>
      <c r="E14" s="68"/>
      <c r="F14" s="69"/>
      <c r="G14" s="68"/>
      <c r="H14" s="68"/>
      <c r="I14" s="70"/>
      <c r="J14" s="42" t="s">
        <v>6</v>
      </c>
      <c r="K14" s="94"/>
      <c r="L14" s="23"/>
    </row>
    <row r="15" spans="1:16" ht="30" customHeight="1" x14ac:dyDescent="0.3">
      <c r="A15" s="7" t="s">
        <v>2</v>
      </c>
      <c r="B15" s="67"/>
      <c r="C15" s="68"/>
      <c r="D15" s="68"/>
      <c r="E15" s="68"/>
      <c r="F15" s="69"/>
      <c r="G15" s="68"/>
      <c r="H15" s="68"/>
      <c r="I15" s="70"/>
      <c r="J15" s="42"/>
      <c r="K15" s="92"/>
      <c r="L15" s="22"/>
    </row>
    <row r="16" spans="1:16" ht="30" customHeight="1" x14ac:dyDescent="0.3">
      <c r="A16" s="7" t="s">
        <v>1</v>
      </c>
      <c r="B16" s="67"/>
      <c r="C16" s="68"/>
      <c r="D16" s="68"/>
      <c r="E16" s="68"/>
      <c r="F16" s="69"/>
      <c r="G16" s="68"/>
      <c r="H16" s="68"/>
      <c r="I16" s="70"/>
      <c r="J16" s="42"/>
      <c r="K16" s="92"/>
      <c r="L16" s="22"/>
    </row>
    <row r="17" spans="1:12" ht="30" customHeight="1" x14ac:dyDescent="0.3">
      <c r="A17" s="7" t="s">
        <v>2</v>
      </c>
      <c r="B17" s="67"/>
      <c r="C17" s="68"/>
      <c r="D17" s="68"/>
      <c r="E17" s="68"/>
      <c r="F17" s="69"/>
      <c r="G17" s="68"/>
      <c r="H17" s="68"/>
      <c r="I17" s="70"/>
      <c r="J17" s="42"/>
      <c r="K17" s="92"/>
      <c r="L17" s="22"/>
    </row>
    <row r="18" spans="1:12" ht="30" customHeight="1" thickBot="1" x14ac:dyDescent="0.35">
      <c r="A18" s="7" t="s">
        <v>1</v>
      </c>
      <c r="B18" s="81"/>
      <c r="C18" s="82"/>
      <c r="D18" s="82"/>
      <c r="E18" s="82"/>
      <c r="F18" s="71"/>
      <c r="G18" s="72"/>
      <c r="H18" s="72"/>
      <c r="I18" s="73"/>
      <c r="J18" s="42"/>
      <c r="K18" s="92"/>
      <c r="L18" s="22"/>
    </row>
    <row r="19" spans="1:12" ht="30" customHeight="1" thickBot="1" x14ac:dyDescent="0.35">
      <c r="A19" s="7" t="s">
        <v>2</v>
      </c>
      <c r="B19" s="9"/>
      <c r="C19" s="10"/>
      <c r="D19" s="10"/>
      <c r="E19" s="11"/>
      <c r="F19" s="9"/>
      <c r="G19" s="10"/>
      <c r="H19" s="10"/>
      <c r="I19" s="13"/>
      <c r="J19" s="44"/>
      <c r="K19" s="96"/>
      <c r="L19" s="24"/>
    </row>
    <row r="20" spans="1:12" ht="30" customHeight="1" x14ac:dyDescent="0.3">
      <c r="A20" s="7" t="s">
        <v>1</v>
      </c>
      <c r="B20" s="74" t="s">
        <v>27</v>
      </c>
      <c r="C20" s="75"/>
      <c r="D20" s="75"/>
      <c r="E20" s="75"/>
      <c r="F20" s="75"/>
      <c r="G20" s="75"/>
      <c r="H20" s="75"/>
      <c r="I20" s="76"/>
      <c r="J20" s="42" t="s">
        <v>7</v>
      </c>
      <c r="K20" s="94"/>
      <c r="L20" s="23"/>
    </row>
    <row r="21" spans="1:12" ht="30" customHeight="1" x14ac:dyDescent="0.3">
      <c r="A21" s="7" t="s">
        <v>2</v>
      </c>
      <c r="B21" s="88"/>
      <c r="C21" s="89"/>
      <c r="D21" s="89"/>
      <c r="E21" s="89"/>
      <c r="F21" s="89"/>
      <c r="G21" s="89"/>
      <c r="H21" s="89"/>
      <c r="I21" s="90"/>
      <c r="J21" s="42"/>
      <c r="K21" s="92"/>
      <c r="L21" s="22"/>
    </row>
    <row r="22" spans="1:12" ht="30" customHeight="1" x14ac:dyDescent="0.3">
      <c r="A22" s="7" t="s">
        <v>1</v>
      </c>
      <c r="B22" s="77"/>
      <c r="C22" s="68"/>
      <c r="D22" s="68"/>
      <c r="E22" s="68"/>
      <c r="F22" s="68"/>
      <c r="G22" s="68"/>
      <c r="H22" s="68"/>
      <c r="I22" s="70"/>
      <c r="J22" s="42"/>
      <c r="K22" s="92"/>
      <c r="L22" s="22"/>
    </row>
    <row r="23" spans="1:12" ht="30" customHeight="1" x14ac:dyDescent="0.3">
      <c r="A23" s="7" t="s">
        <v>2</v>
      </c>
      <c r="B23" s="77"/>
      <c r="C23" s="68"/>
      <c r="D23" s="68"/>
      <c r="E23" s="68"/>
      <c r="F23" s="68"/>
      <c r="G23" s="68"/>
      <c r="H23" s="68"/>
      <c r="I23" s="70"/>
      <c r="J23" s="42"/>
      <c r="K23" s="92"/>
      <c r="L23" s="22"/>
    </row>
    <row r="24" spans="1:12" ht="30" customHeight="1" x14ac:dyDescent="0.3">
      <c r="A24" s="7" t="s">
        <v>1</v>
      </c>
      <c r="B24" s="77"/>
      <c r="C24" s="68"/>
      <c r="D24" s="68"/>
      <c r="E24" s="68"/>
      <c r="F24" s="68"/>
      <c r="G24" s="68"/>
      <c r="H24" s="68"/>
      <c r="I24" s="70"/>
      <c r="J24" s="42"/>
      <c r="K24" s="92"/>
      <c r="L24" s="22"/>
    </row>
    <row r="25" spans="1:12" ht="30" customHeight="1" x14ac:dyDescent="0.3">
      <c r="A25" s="7" t="s">
        <v>2</v>
      </c>
      <c r="B25" s="77"/>
      <c r="C25" s="68"/>
      <c r="D25" s="68"/>
      <c r="E25" s="68"/>
      <c r="F25" s="68"/>
      <c r="G25" s="68"/>
      <c r="H25" s="68"/>
      <c r="I25" s="70"/>
      <c r="J25" s="44"/>
      <c r="K25" s="96"/>
      <c r="L25" s="24"/>
    </row>
    <row r="26" spans="1:12" ht="30" customHeight="1" x14ac:dyDescent="0.3">
      <c r="A26" s="7" t="s">
        <v>1</v>
      </c>
      <c r="B26" s="77"/>
      <c r="C26" s="68"/>
      <c r="D26" s="68"/>
      <c r="E26" s="68"/>
      <c r="F26" s="68"/>
      <c r="G26" s="68"/>
      <c r="H26" s="68"/>
      <c r="I26" s="70"/>
      <c r="J26" s="42" t="s">
        <v>8</v>
      </c>
      <c r="K26" s="94"/>
      <c r="L26" s="23" t="s">
        <v>16</v>
      </c>
    </row>
    <row r="27" spans="1:12" ht="30" customHeight="1" x14ac:dyDescent="0.3">
      <c r="A27" s="7" t="s">
        <v>2</v>
      </c>
      <c r="B27" s="77"/>
      <c r="C27" s="68"/>
      <c r="D27" s="68"/>
      <c r="E27" s="68"/>
      <c r="F27" s="68"/>
      <c r="G27" s="68"/>
      <c r="H27" s="68"/>
      <c r="I27" s="70"/>
      <c r="J27" s="42"/>
      <c r="K27" s="92"/>
      <c r="L27" s="22"/>
    </row>
    <row r="28" spans="1:12" ht="30" customHeight="1" x14ac:dyDescent="0.3">
      <c r="A28" s="7" t="s">
        <v>1</v>
      </c>
      <c r="B28" s="77"/>
      <c r="C28" s="68"/>
      <c r="D28" s="68"/>
      <c r="E28" s="68"/>
      <c r="F28" s="68"/>
      <c r="G28" s="68"/>
      <c r="H28" s="68"/>
      <c r="I28" s="70"/>
      <c r="J28" s="42"/>
      <c r="K28" s="92"/>
      <c r="L28" s="22"/>
    </row>
    <row r="29" spans="1:12" ht="30" customHeight="1" x14ac:dyDescent="0.3">
      <c r="A29" s="7" t="s">
        <v>2</v>
      </c>
      <c r="B29" s="77"/>
      <c r="C29" s="68"/>
      <c r="D29" s="68"/>
      <c r="E29" s="68"/>
      <c r="F29" s="68"/>
      <c r="G29" s="68"/>
      <c r="H29" s="68"/>
      <c r="I29" s="70"/>
      <c r="J29" s="42"/>
      <c r="K29" s="92"/>
      <c r="L29" s="22"/>
    </row>
    <row r="30" spans="1:12" ht="30" customHeight="1" x14ac:dyDescent="0.3">
      <c r="A30" s="7" t="s">
        <v>1</v>
      </c>
      <c r="B30" s="77"/>
      <c r="C30" s="68"/>
      <c r="D30" s="68"/>
      <c r="E30" s="68"/>
      <c r="F30" s="68"/>
      <c r="G30" s="68"/>
      <c r="H30" s="68"/>
      <c r="I30" s="70"/>
      <c r="J30" s="42"/>
      <c r="K30" s="92"/>
      <c r="L30" s="22"/>
    </row>
    <row r="31" spans="1:12" ht="30" customHeight="1" thickBot="1" x14ac:dyDescent="0.4">
      <c r="A31" s="7" t="s">
        <v>2</v>
      </c>
      <c r="B31" s="78"/>
      <c r="C31" s="79"/>
      <c r="D31" s="79"/>
      <c r="E31" s="79"/>
      <c r="F31" s="79"/>
      <c r="G31" s="79"/>
      <c r="H31" s="79"/>
      <c r="I31" s="80"/>
      <c r="J31" s="42"/>
      <c r="K31" s="93"/>
      <c r="L31" s="25"/>
    </row>
  </sheetData>
  <mergeCells count="31">
    <mergeCell ref="B31:I31"/>
    <mergeCell ref="F12:I12"/>
    <mergeCell ref="B12:E12"/>
    <mergeCell ref="B21:I21"/>
    <mergeCell ref="B26:I26"/>
    <mergeCell ref="B27:I27"/>
    <mergeCell ref="B28:I28"/>
    <mergeCell ref="B29:I29"/>
    <mergeCell ref="B30:I30"/>
    <mergeCell ref="B20:I20"/>
    <mergeCell ref="B22:I22"/>
    <mergeCell ref="B23:I23"/>
    <mergeCell ref="B24:I24"/>
    <mergeCell ref="B25:I25"/>
    <mergeCell ref="B16:E16"/>
    <mergeCell ref="F16:I16"/>
    <mergeCell ref="B17:E17"/>
    <mergeCell ref="F17:I17"/>
    <mergeCell ref="B18:E18"/>
    <mergeCell ref="F18:I18"/>
    <mergeCell ref="B13:E13"/>
    <mergeCell ref="F13:I13"/>
    <mergeCell ref="B14:E14"/>
    <mergeCell ref="F14:I14"/>
    <mergeCell ref="B15:E15"/>
    <mergeCell ref="F15:I15"/>
    <mergeCell ref="B2:B8"/>
    <mergeCell ref="B10:E10"/>
    <mergeCell ref="F10:I10"/>
    <mergeCell ref="B11:E11"/>
    <mergeCell ref="F11:I11"/>
  </mergeCells>
  <conditionalFormatting sqref="C3:H3">
    <cfRule type="expression" dxfId="62" priority="6" stopIfTrue="1">
      <formula>DAY(C3)&gt;8</formula>
    </cfRule>
  </conditionalFormatting>
  <conditionalFormatting sqref="C7:I8">
    <cfRule type="expression" dxfId="61" priority="5" stopIfTrue="1">
      <formula>AND(DAY(C7)&gt;=1,DAY(C7)&lt;=15)</formula>
    </cfRule>
  </conditionalFormatting>
  <conditionalFormatting sqref="C3:I8">
    <cfRule type="expression" dxfId="60" priority="7">
      <formula>VLOOKUP(DAY(C3),HausaufgabenTage,1,FALSE)=DAY(C3)</formula>
    </cfRule>
  </conditionalFormatting>
  <dataValidations xWindow="209" yWindow="929" count="8">
    <dataValidation allowBlank="1" showInputMessage="1" showErrorMessage="1" prompt="Bereiten Sie auf diesem Arbeitsblatt einen Wochenzeitplan vor, und erstellen Sie eine Aufgabenliste. Aufgaben werden im monatlichen Kalender für das in Zelle B1 auf dem Januar-Arbeitsblatt eingegebene Jahr automatisch hervorgehoben." sqref="A1" xr:uid="{00000000-0002-0000-0300-000002000000}"/>
    <dataValidation allowBlank="1" showInputMessage="1" showErrorMessage="1" prompt="Die Zellen C2:I2 enthalten Wochentage." sqref="C2" xr:uid="{00000000-0002-0000-0300-000003000000}"/>
    <dataValidation allowBlank="1" showInputMessage="1" showErrorMessage="1" prompt="Wenn diese Zeile nicht die Zahl 1 enthält, handelt es sich um einen Tag aus einem Vormonat. Zellen C3:I8 enthalten Daten für den aktuellen Monat." sqref="C3" xr:uid="{00000000-0002-0000-0300-000004000000}"/>
    <dataValidation allowBlank="1" showInputMessage="1" showErrorMessage="1" prompt="Wenn diese Zeile eine kleinere Zahl als die vorhergehende Zahl oder Zeile mit Zahlen enthält, dann enthält diese Zeile Datumswerte für den nächsten Kalendermonat." sqref="C8" xr:uid="{00000000-0002-0000-0300-000005000000}"/>
    <dataValidation allowBlank="1" showInputMessage="1" showErrorMessage="1" prompt="Wochentage sind in dieser Spalte mit 6 Zeilen für Aufgaben für jeden gruppierten Wochentag im Monat gruppiert. Fügen Sie neue Zeilen ein, um weitere Aufgaben hinzuzufügen. Im Kalender auf der linken Seite werden Elemente hervorgehoben." sqref="J1" xr:uid="{00000000-0002-0000-0300-000008000000}"/>
    <dataValidation allowBlank="1" showInputMessage="1" showErrorMessage="1" prompt="Geben Sie in dieser Spalte die Aufgabendetails ein, die dem Wochentag in Spalte J und dem Tag in Spalte K für den Kalendermonat links entsprechen." sqref="L1" xr:uid="{00000000-0002-0000-0300-000009000000}"/>
    <dataValidation allowBlank="1" showInputMessage="1" showErrorMessage="1" prompt="Geben Sie den Tag im Monat für die Aufgabe ein, der dem Wochentag in Spalte J entspricht. Durch dieses Datum wird die Aufgabe im Kalender links hervorgehoben." sqref="K1" xr:uid="{00000000-0002-0000-0300-00000A000000}"/>
    <dataValidation allowBlank="1" showInputMessage="1" showErrorMessage="1" prompt="Diese Zeile enthält Wochentage von Montag bis Freitag." sqref="B10 B20" xr:uid="{F1640332-66AF-436B-97DB-FF05C3AAF35B}"/>
  </dataValidations>
  <printOptions horizontalCentered="1" verticalCentered="1"/>
  <pageMargins left="0.5" right="0.5" top="0.5" bottom="0.5" header="0.3" footer="0.3"/>
  <pageSetup paperSize="9" scale="58"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79998168889431442"/>
    <pageSetUpPr fitToPage="1"/>
  </sheetPr>
  <dimension ref="A1:P31"/>
  <sheetViews>
    <sheetView showGridLines="0" zoomScaleNormal="100" zoomScalePageLayoutView="84" workbookViewId="0">
      <selection activeCell="K10" sqref="K10"/>
    </sheetView>
  </sheetViews>
  <sheetFormatPr baseColWidth="10" defaultColWidth="8.58203125" defaultRowHeight="30" customHeight="1" x14ac:dyDescent="0.3"/>
  <cols>
    <col min="1" max="1" width="2.58203125" style="1" customWidth="1"/>
    <col min="2" max="2" width="20.58203125" style="5" customWidth="1"/>
    <col min="3" max="8" width="10.58203125" style="1" customWidth="1"/>
    <col min="9" max="9" width="20.58203125" style="1" customWidth="1"/>
    <col min="10" max="10" width="10.58203125" style="39" customWidth="1"/>
    <col min="11" max="11" width="10.58203125" style="2" customWidth="1"/>
    <col min="12" max="12" width="70.58203125" style="1" customWidth="1"/>
    <col min="13" max="13" width="2.58203125" customWidth="1"/>
  </cols>
  <sheetData>
    <row r="1" spans="1:16" ht="30" customHeight="1" thickBot="1" x14ac:dyDescent="0.55000000000000004">
      <c r="A1" s="5"/>
      <c r="B1" s="50">
        <f>KalenderJahr</f>
        <v>2022</v>
      </c>
      <c r="J1" s="38" t="s">
        <v>0</v>
      </c>
      <c r="K1" s="6" t="s">
        <v>11</v>
      </c>
      <c r="L1" s="54" t="s">
        <v>12</v>
      </c>
    </row>
    <row r="2" spans="1:16" ht="30" customHeight="1" thickTop="1" x14ac:dyDescent="0.3">
      <c r="A2" s="31"/>
      <c r="B2" s="55" t="s">
        <v>17</v>
      </c>
      <c r="C2" s="51" t="s">
        <v>4</v>
      </c>
      <c r="D2" s="51" t="s">
        <v>5</v>
      </c>
      <c r="E2" s="51" t="s">
        <v>6</v>
      </c>
      <c r="F2" s="51" t="s">
        <v>7</v>
      </c>
      <c r="G2" s="51" t="s">
        <v>8</v>
      </c>
      <c r="H2" s="52" t="s">
        <v>9</v>
      </c>
      <c r="I2" s="53" t="s">
        <v>10</v>
      </c>
      <c r="J2" s="42" t="s">
        <v>4</v>
      </c>
      <c r="K2" s="94"/>
      <c r="L2" s="21"/>
    </row>
    <row r="3" spans="1:16" ht="30" customHeight="1" x14ac:dyDescent="0.3">
      <c r="A3" s="31"/>
      <c r="B3" s="55"/>
      <c r="C3" s="8">
        <f>IF(DAY(MaiSo1)=1,MaiSo1-6,MaiSo1+1)</f>
        <v>44676</v>
      </c>
      <c r="D3" s="8">
        <f>IF(DAY(MaiSo1)=1,MaiSo1-5,MaiSo1+2)</f>
        <v>44677</v>
      </c>
      <c r="E3" s="8">
        <f>IF(DAY(MaiSo1)=1,MaiSo1-4,MaiSo1+3)</f>
        <v>44678</v>
      </c>
      <c r="F3" s="8">
        <f>IF(DAY(MaiSo1)=1,MaiSo1-3,MaiSo1+4)</f>
        <v>44679</v>
      </c>
      <c r="G3" s="8">
        <f>IF(DAY(MaiSo1)=1,MaiSo1-2,MaiSo1+5)</f>
        <v>44680</v>
      </c>
      <c r="H3" s="8">
        <f>IF(DAY(MaiSo1)=1,MaiSo1-1,MaiSo1+6)</f>
        <v>44681</v>
      </c>
      <c r="I3" s="14">
        <f>IF(DAY(MaiSo1)=1,MaiSo1,MaiSo1+7)</f>
        <v>44682</v>
      </c>
      <c r="J3" s="42"/>
      <c r="K3" s="92"/>
      <c r="L3" s="22"/>
      <c r="P3" s="32"/>
    </row>
    <row r="4" spans="1:16" ht="30" customHeight="1" x14ac:dyDescent="0.3">
      <c r="A4" s="31"/>
      <c r="B4" s="55"/>
      <c r="C4" s="8">
        <f>IF(DAY(MaiSo1)=1,MaiSo1+1,MaiSo1+8)</f>
        <v>44683</v>
      </c>
      <c r="D4" s="8">
        <f>IF(DAY(MaiSo1)=1,MaiSo1+2,MaiSo1+9)</f>
        <v>44684</v>
      </c>
      <c r="E4" s="8">
        <f>IF(DAY(MaiSo1)=1,MaiSo1+3,MaiSo1+10)</f>
        <v>44685</v>
      </c>
      <c r="F4" s="8">
        <f>IF(DAY(MaiSo1)=1,MaiSo1+4,MaiSo1+11)</f>
        <v>44686</v>
      </c>
      <c r="G4" s="8">
        <f>IF(DAY(MaiSo1)=1,MaiSo1+5,MaiSo1+12)</f>
        <v>44687</v>
      </c>
      <c r="H4" s="8">
        <f>IF(DAY(MaiSo1)=1,MaiSo1+6,MaiSo1+13)</f>
        <v>44688</v>
      </c>
      <c r="I4" s="14">
        <f>IF(DAY(MaiSo1)=1,MaiSo1+7,MaiSo1+14)</f>
        <v>44689</v>
      </c>
      <c r="J4" s="42"/>
      <c r="K4" s="92"/>
      <c r="L4" s="22"/>
    </row>
    <row r="5" spans="1:16" ht="30" customHeight="1" x14ac:dyDescent="0.3">
      <c r="A5" s="31"/>
      <c r="B5" s="55"/>
      <c r="C5" s="8">
        <f>IF(DAY(MaiSo1)=1,MaiSo1+8,MaiSo1+15)</f>
        <v>44690</v>
      </c>
      <c r="D5" s="8">
        <f>IF(DAY(MaiSo1)=1,MaiSo1+9,MaiSo1+16)</f>
        <v>44691</v>
      </c>
      <c r="E5" s="8">
        <f>IF(DAY(MaiSo1)=1,MaiSo1+10,MaiSo1+17)</f>
        <v>44692</v>
      </c>
      <c r="F5" s="8">
        <f>IF(DAY(MaiSo1)=1,MaiSo1+11,MaiSo1+18)</f>
        <v>44693</v>
      </c>
      <c r="G5" s="8">
        <f>IF(DAY(MaiSo1)=1,MaiSo1+12,MaiSo1+19)</f>
        <v>44694</v>
      </c>
      <c r="H5" s="8">
        <f>IF(DAY(MaiSo1)=1,MaiSo1+13,MaiSo1+20)</f>
        <v>44695</v>
      </c>
      <c r="I5" s="14">
        <f>IF(DAY(MaiSo1)=1,MaiSo1+14,MaiSo1+21)</f>
        <v>44696</v>
      </c>
      <c r="J5" s="42"/>
      <c r="K5" s="92"/>
      <c r="L5" s="22"/>
    </row>
    <row r="6" spans="1:16" ht="30" customHeight="1" x14ac:dyDescent="0.3">
      <c r="A6" s="31"/>
      <c r="B6" s="55"/>
      <c r="C6" s="8">
        <f>IF(DAY(MaiSo1)=1,MaiSo1+15,MaiSo1+22)</f>
        <v>44697</v>
      </c>
      <c r="D6" s="8">
        <f>IF(DAY(MaiSo1)=1,MaiSo1+16,MaiSo1+23)</f>
        <v>44698</v>
      </c>
      <c r="E6" s="8">
        <f>IF(DAY(MaiSo1)=1,MaiSo1+17,MaiSo1+24)</f>
        <v>44699</v>
      </c>
      <c r="F6" s="8">
        <f>IF(DAY(MaiSo1)=1,MaiSo1+18,MaiSo1+25)</f>
        <v>44700</v>
      </c>
      <c r="G6" s="8">
        <f>IF(DAY(MaiSo1)=1,MaiSo1+19,MaiSo1+26)</f>
        <v>44701</v>
      </c>
      <c r="H6" s="8">
        <f>IF(DAY(MaiSo1)=1,MaiSo1+20,MaiSo1+27)</f>
        <v>44702</v>
      </c>
      <c r="I6" s="14">
        <f>IF(DAY(MaiSo1)=1,MaiSo1+21,MaiSo1+28)</f>
        <v>44703</v>
      </c>
      <c r="J6" s="42"/>
      <c r="K6" s="92"/>
      <c r="L6" s="22"/>
    </row>
    <row r="7" spans="1:16" ht="30" customHeight="1" x14ac:dyDescent="0.3">
      <c r="A7" s="31"/>
      <c r="B7" s="55"/>
      <c r="C7" s="8">
        <f>IF(DAY(MaiSo1)=1,MaiSo1+22,MaiSo1+29)</f>
        <v>44704</v>
      </c>
      <c r="D7" s="8">
        <f>IF(DAY(MaiSo1)=1,MaiSo1+23,MaiSo1+30)</f>
        <v>44705</v>
      </c>
      <c r="E7" s="8">
        <f>IF(DAY(MaiSo1)=1,MaiSo1+24,MaiSo1+31)</f>
        <v>44706</v>
      </c>
      <c r="F7" s="8">
        <f>IF(DAY(MaiSo1)=1,MaiSo1+25,MaiSo1+32)</f>
        <v>44707</v>
      </c>
      <c r="G7" s="8">
        <f>IF(DAY(MaiSo1)=1,MaiSo1+26,MaiSo1+33)</f>
        <v>44708</v>
      </c>
      <c r="H7" s="8">
        <f>IF(DAY(MaiSo1)=1,MaiSo1+27,MaiSo1+34)</f>
        <v>44709</v>
      </c>
      <c r="I7" s="14">
        <f>IF(DAY(MaiSo1)=1,MaiSo1+28,MaiSo1+35)</f>
        <v>44710</v>
      </c>
      <c r="J7" s="43"/>
      <c r="K7" s="93"/>
      <c r="L7" s="17"/>
    </row>
    <row r="8" spans="1:16" ht="30" customHeight="1" thickBot="1" x14ac:dyDescent="0.35">
      <c r="A8" s="31"/>
      <c r="B8" s="56"/>
      <c r="C8" s="29">
        <f>IF(DAY(MaiSo1)=1,MaiSo1+29,MaiSo1+36)</f>
        <v>44711</v>
      </c>
      <c r="D8" s="29">
        <f>IF(DAY(MaiSo1)=1,MaiSo1+30,MaiSo1+37)</f>
        <v>44712</v>
      </c>
      <c r="E8" s="29">
        <f>IF(DAY(MaiSo1)=1,MaiSo1+31,MaiSo1+38)</f>
        <v>44713</v>
      </c>
      <c r="F8" s="29">
        <f>IF(DAY(MaiSo1)=1,MaiSo1+32,MaiSo1+39)</f>
        <v>44714</v>
      </c>
      <c r="G8" s="29">
        <f>IF(DAY(MaiSo1)=1,MaiSo1+33,MaiSo1+40)</f>
        <v>44715</v>
      </c>
      <c r="H8" s="29">
        <f>IF(DAY(MaiSo1)=1,MaiSo1+34,MaiSo1+41)</f>
        <v>44716</v>
      </c>
      <c r="I8" s="30">
        <f>IF(DAY(MaiSo1)=1,MaiSo1+35,MaiSo1+42)</f>
        <v>44717</v>
      </c>
      <c r="J8" s="42" t="s">
        <v>5</v>
      </c>
      <c r="K8" s="94"/>
      <c r="L8" s="23"/>
    </row>
    <row r="9" spans="1:16" ht="30" customHeight="1" thickTop="1" thickBot="1" x14ac:dyDescent="0.35">
      <c r="A9" s="31"/>
      <c r="B9" s="33"/>
      <c r="C9" s="36"/>
      <c r="D9" s="36"/>
      <c r="E9" s="36"/>
      <c r="F9" s="36"/>
      <c r="G9" s="36"/>
      <c r="H9" s="36"/>
      <c r="I9" s="37"/>
      <c r="J9" s="42"/>
      <c r="K9" s="92"/>
      <c r="L9" s="22"/>
      <c r="O9" s="12"/>
    </row>
    <row r="10" spans="1:16" ht="30" customHeight="1" thickTop="1" thickBot="1" x14ac:dyDescent="0.35">
      <c r="A10" s="4"/>
      <c r="B10" s="57" t="s">
        <v>25</v>
      </c>
      <c r="C10" s="58"/>
      <c r="D10" s="58"/>
      <c r="E10" s="58"/>
      <c r="F10" s="59" t="s">
        <v>26</v>
      </c>
      <c r="G10" s="60"/>
      <c r="H10" s="60"/>
      <c r="I10" s="61"/>
      <c r="J10" s="42"/>
      <c r="K10" s="92"/>
      <c r="L10" s="22"/>
    </row>
    <row r="11" spans="1:16" ht="30" customHeight="1" x14ac:dyDescent="0.3">
      <c r="A11" s="7" t="s">
        <v>0</v>
      </c>
      <c r="B11" s="62"/>
      <c r="C11" s="63"/>
      <c r="D11" s="63"/>
      <c r="E11" s="63"/>
      <c r="F11" s="64"/>
      <c r="G11" s="65"/>
      <c r="H11" s="65"/>
      <c r="I11" s="66"/>
      <c r="J11" s="42"/>
      <c r="K11" s="92"/>
      <c r="L11" s="22"/>
    </row>
    <row r="12" spans="1:16" ht="30" customHeight="1" x14ac:dyDescent="0.3">
      <c r="A12" s="7" t="s">
        <v>1</v>
      </c>
      <c r="B12" s="83"/>
      <c r="C12" s="84"/>
      <c r="D12" s="84"/>
      <c r="E12" s="85"/>
      <c r="F12" s="86"/>
      <c r="G12" s="84"/>
      <c r="H12" s="84"/>
      <c r="I12" s="87"/>
      <c r="J12" s="42"/>
      <c r="K12" s="92"/>
      <c r="L12" s="22"/>
    </row>
    <row r="13" spans="1:16" ht="30" customHeight="1" x14ac:dyDescent="0.3">
      <c r="A13" s="7" t="s">
        <v>2</v>
      </c>
      <c r="B13" s="67"/>
      <c r="C13" s="68"/>
      <c r="D13" s="68"/>
      <c r="E13" s="68"/>
      <c r="F13" s="69"/>
      <c r="G13" s="68"/>
      <c r="H13" s="68"/>
      <c r="I13" s="70"/>
      <c r="J13" s="43"/>
      <c r="K13" s="93"/>
      <c r="L13" s="17"/>
    </row>
    <row r="14" spans="1:16" ht="30" customHeight="1" x14ac:dyDescent="0.3">
      <c r="A14" s="7" t="s">
        <v>1</v>
      </c>
      <c r="B14" s="67"/>
      <c r="C14" s="68"/>
      <c r="D14" s="68"/>
      <c r="E14" s="68"/>
      <c r="F14" s="69"/>
      <c r="G14" s="68"/>
      <c r="H14" s="68"/>
      <c r="I14" s="70"/>
      <c r="J14" s="46" t="s">
        <v>6</v>
      </c>
      <c r="K14" s="94"/>
      <c r="L14" s="23"/>
    </row>
    <row r="15" spans="1:16" ht="30" customHeight="1" x14ac:dyDescent="0.3">
      <c r="A15" s="7" t="s">
        <v>2</v>
      </c>
      <c r="B15" s="67"/>
      <c r="C15" s="68"/>
      <c r="D15" s="68"/>
      <c r="E15" s="68"/>
      <c r="F15" s="69"/>
      <c r="G15" s="68"/>
      <c r="H15" s="68"/>
      <c r="I15" s="70"/>
      <c r="J15" s="42"/>
      <c r="K15" s="92"/>
      <c r="L15" s="22"/>
    </row>
    <row r="16" spans="1:16" ht="30" customHeight="1" x14ac:dyDescent="0.3">
      <c r="A16" s="7" t="s">
        <v>1</v>
      </c>
      <c r="B16" s="67"/>
      <c r="C16" s="68"/>
      <c r="D16" s="68"/>
      <c r="E16" s="68"/>
      <c r="F16" s="69"/>
      <c r="G16" s="68"/>
      <c r="H16" s="68"/>
      <c r="I16" s="70"/>
      <c r="J16" s="42"/>
      <c r="K16" s="92"/>
      <c r="L16" s="22"/>
    </row>
    <row r="17" spans="1:12" ht="30" customHeight="1" x14ac:dyDescent="0.3">
      <c r="A17" s="7" t="s">
        <v>2</v>
      </c>
      <c r="B17" s="67"/>
      <c r="C17" s="68"/>
      <c r="D17" s="68"/>
      <c r="E17" s="68"/>
      <c r="F17" s="69"/>
      <c r="G17" s="68"/>
      <c r="H17" s="68"/>
      <c r="I17" s="70"/>
      <c r="J17" s="42"/>
      <c r="K17" s="92"/>
      <c r="L17" s="22"/>
    </row>
    <row r="18" spans="1:12" ht="30" customHeight="1" thickBot="1" x14ac:dyDescent="0.35">
      <c r="A18" s="7" t="s">
        <v>1</v>
      </c>
      <c r="B18" s="81"/>
      <c r="C18" s="82"/>
      <c r="D18" s="82"/>
      <c r="E18" s="82"/>
      <c r="F18" s="71"/>
      <c r="G18" s="72"/>
      <c r="H18" s="72"/>
      <c r="I18" s="73"/>
      <c r="J18" s="42"/>
      <c r="K18" s="92"/>
      <c r="L18" s="22"/>
    </row>
    <row r="19" spans="1:12" ht="30" customHeight="1" thickBot="1" x14ac:dyDescent="0.35">
      <c r="A19" s="7" t="s">
        <v>2</v>
      </c>
      <c r="B19" s="9"/>
      <c r="C19" s="10"/>
      <c r="D19" s="10"/>
      <c r="E19" s="11"/>
      <c r="F19" s="9"/>
      <c r="G19" s="10"/>
      <c r="H19" s="10"/>
      <c r="I19" s="13"/>
      <c r="J19" s="43"/>
      <c r="K19" s="93"/>
      <c r="L19" s="17"/>
    </row>
    <row r="20" spans="1:12" ht="30" customHeight="1" x14ac:dyDescent="0.3">
      <c r="A20" s="7" t="s">
        <v>1</v>
      </c>
      <c r="B20" s="74" t="s">
        <v>27</v>
      </c>
      <c r="C20" s="75"/>
      <c r="D20" s="75"/>
      <c r="E20" s="75"/>
      <c r="F20" s="75"/>
      <c r="G20" s="75"/>
      <c r="H20" s="75"/>
      <c r="I20" s="76"/>
      <c r="J20" s="42" t="s">
        <v>7</v>
      </c>
      <c r="K20" s="94"/>
      <c r="L20" s="23"/>
    </row>
    <row r="21" spans="1:12" ht="30" customHeight="1" x14ac:dyDescent="0.3">
      <c r="A21" s="7" t="s">
        <v>2</v>
      </c>
      <c r="B21" s="88"/>
      <c r="C21" s="89"/>
      <c r="D21" s="89"/>
      <c r="E21" s="89"/>
      <c r="F21" s="89"/>
      <c r="G21" s="89"/>
      <c r="H21" s="89"/>
      <c r="I21" s="90"/>
      <c r="J21" s="42"/>
      <c r="K21" s="92"/>
      <c r="L21" s="22"/>
    </row>
    <row r="22" spans="1:12" ht="30" customHeight="1" x14ac:dyDescent="0.3">
      <c r="A22" s="7" t="s">
        <v>1</v>
      </c>
      <c r="B22" s="77"/>
      <c r="C22" s="68"/>
      <c r="D22" s="68"/>
      <c r="E22" s="68"/>
      <c r="F22" s="68"/>
      <c r="G22" s="68"/>
      <c r="H22" s="68"/>
      <c r="I22" s="70"/>
      <c r="J22" s="42"/>
      <c r="K22" s="92"/>
      <c r="L22" s="22"/>
    </row>
    <row r="23" spans="1:12" ht="30" customHeight="1" x14ac:dyDescent="0.3">
      <c r="A23" s="7" t="s">
        <v>2</v>
      </c>
      <c r="B23" s="77"/>
      <c r="C23" s="68"/>
      <c r="D23" s="68"/>
      <c r="E23" s="68"/>
      <c r="F23" s="68"/>
      <c r="G23" s="68"/>
      <c r="H23" s="68"/>
      <c r="I23" s="70"/>
      <c r="J23" s="42"/>
      <c r="K23" s="92"/>
      <c r="L23" s="22"/>
    </row>
    <row r="24" spans="1:12" ht="30" customHeight="1" x14ac:dyDescent="0.3">
      <c r="A24" s="7" t="s">
        <v>1</v>
      </c>
      <c r="B24" s="77"/>
      <c r="C24" s="68"/>
      <c r="D24" s="68"/>
      <c r="E24" s="68"/>
      <c r="F24" s="68"/>
      <c r="G24" s="68"/>
      <c r="H24" s="68"/>
      <c r="I24" s="70"/>
      <c r="J24" s="42"/>
      <c r="K24" s="92"/>
      <c r="L24" s="22"/>
    </row>
    <row r="25" spans="1:12" ht="30" customHeight="1" x14ac:dyDescent="0.3">
      <c r="A25" s="7" t="s">
        <v>2</v>
      </c>
      <c r="B25" s="77"/>
      <c r="C25" s="68"/>
      <c r="D25" s="68"/>
      <c r="E25" s="68"/>
      <c r="F25" s="68"/>
      <c r="G25" s="68"/>
      <c r="H25" s="68"/>
      <c r="I25" s="70"/>
      <c r="J25" s="43"/>
      <c r="K25" s="93"/>
      <c r="L25" s="17"/>
    </row>
    <row r="26" spans="1:12" ht="30" customHeight="1" x14ac:dyDescent="0.3">
      <c r="A26" s="7" t="s">
        <v>1</v>
      </c>
      <c r="B26" s="77"/>
      <c r="C26" s="68"/>
      <c r="D26" s="68"/>
      <c r="E26" s="68"/>
      <c r="F26" s="68"/>
      <c r="G26" s="68"/>
      <c r="H26" s="68"/>
      <c r="I26" s="70"/>
      <c r="J26" s="42" t="s">
        <v>8</v>
      </c>
      <c r="K26" s="94"/>
      <c r="L26" s="23"/>
    </row>
    <row r="27" spans="1:12" ht="30" customHeight="1" x14ac:dyDescent="0.3">
      <c r="A27" s="7" t="s">
        <v>2</v>
      </c>
      <c r="B27" s="77"/>
      <c r="C27" s="68"/>
      <c r="D27" s="68"/>
      <c r="E27" s="68"/>
      <c r="F27" s="68"/>
      <c r="G27" s="68"/>
      <c r="H27" s="68"/>
      <c r="I27" s="70"/>
      <c r="J27" s="42"/>
      <c r="K27" s="92"/>
      <c r="L27" s="22"/>
    </row>
    <row r="28" spans="1:12" ht="30" customHeight="1" x14ac:dyDescent="0.3">
      <c r="A28" s="7" t="s">
        <v>1</v>
      </c>
      <c r="B28" s="77"/>
      <c r="C28" s="68"/>
      <c r="D28" s="68"/>
      <c r="E28" s="68"/>
      <c r="F28" s="68"/>
      <c r="G28" s="68"/>
      <c r="H28" s="68"/>
      <c r="I28" s="70"/>
      <c r="J28" s="42"/>
      <c r="K28" s="92"/>
      <c r="L28" s="22"/>
    </row>
    <row r="29" spans="1:12" ht="30" customHeight="1" x14ac:dyDescent="0.3">
      <c r="A29" s="7" t="s">
        <v>2</v>
      </c>
      <c r="B29" s="77"/>
      <c r="C29" s="68"/>
      <c r="D29" s="68"/>
      <c r="E29" s="68"/>
      <c r="F29" s="68"/>
      <c r="G29" s="68"/>
      <c r="H29" s="68"/>
      <c r="I29" s="70"/>
      <c r="J29" s="42"/>
      <c r="K29" s="92"/>
      <c r="L29" s="22"/>
    </row>
    <row r="30" spans="1:12" ht="30" customHeight="1" x14ac:dyDescent="0.3">
      <c r="A30" s="7" t="s">
        <v>1</v>
      </c>
      <c r="B30" s="77"/>
      <c r="C30" s="68"/>
      <c r="D30" s="68"/>
      <c r="E30" s="68"/>
      <c r="F30" s="68"/>
      <c r="G30" s="68"/>
      <c r="H30" s="68"/>
      <c r="I30" s="70"/>
      <c r="J30" s="42"/>
      <c r="K30" s="92"/>
      <c r="L30" s="22"/>
    </row>
    <row r="31" spans="1:12" ht="30" customHeight="1" thickBot="1" x14ac:dyDescent="0.35">
      <c r="A31" s="7" t="s">
        <v>2</v>
      </c>
      <c r="B31" s="78"/>
      <c r="C31" s="79"/>
      <c r="D31" s="79"/>
      <c r="E31" s="79"/>
      <c r="F31" s="79"/>
      <c r="G31" s="79"/>
      <c r="H31" s="79"/>
      <c r="I31" s="80"/>
      <c r="J31" s="43"/>
      <c r="K31" s="93"/>
      <c r="L31" s="17"/>
    </row>
  </sheetData>
  <mergeCells count="31">
    <mergeCell ref="B31:I31"/>
    <mergeCell ref="F12:I12"/>
    <mergeCell ref="B12:E12"/>
    <mergeCell ref="B21:I21"/>
    <mergeCell ref="B26:I26"/>
    <mergeCell ref="B27:I27"/>
    <mergeCell ref="B28:I28"/>
    <mergeCell ref="B29:I29"/>
    <mergeCell ref="B30:I30"/>
    <mergeCell ref="B20:I20"/>
    <mergeCell ref="B22:I22"/>
    <mergeCell ref="B23:I23"/>
    <mergeCell ref="B24:I24"/>
    <mergeCell ref="B25:I25"/>
    <mergeCell ref="B16:E16"/>
    <mergeCell ref="F16:I16"/>
    <mergeCell ref="B17:E17"/>
    <mergeCell ref="F17:I17"/>
    <mergeCell ref="B18:E18"/>
    <mergeCell ref="F18:I18"/>
    <mergeCell ref="B13:E13"/>
    <mergeCell ref="F13:I13"/>
    <mergeCell ref="B14:E14"/>
    <mergeCell ref="F14:I14"/>
    <mergeCell ref="B15:E15"/>
    <mergeCell ref="F15:I15"/>
    <mergeCell ref="B2:B8"/>
    <mergeCell ref="B10:E10"/>
    <mergeCell ref="F10:I10"/>
    <mergeCell ref="B11:E11"/>
    <mergeCell ref="F11:I11"/>
  </mergeCells>
  <conditionalFormatting sqref="C3:H3">
    <cfRule type="expression" dxfId="59" priority="6" stopIfTrue="1">
      <formula>DAY(C3)&gt;8</formula>
    </cfRule>
  </conditionalFormatting>
  <conditionalFormatting sqref="C7:I8">
    <cfRule type="expression" dxfId="58" priority="5" stopIfTrue="1">
      <formula>AND(DAY(C7)&gt;=1,DAY(C7)&lt;=15)</formula>
    </cfRule>
  </conditionalFormatting>
  <conditionalFormatting sqref="C3:I8">
    <cfRule type="expression" dxfId="57" priority="7">
      <formula>VLOOKUP(DAY(C3),HausaufgabenTage,1,FALSE)=DAY(C3)</formula>
    </cfRule>
  </conditionalFormatting>
  <dataValidations count="8">
    <dataValidation allowBlank="1" showInputMessage="1" showErrorMessage="1" prompt="Wenn diese Zeile eine kleinere Zahl als die vorhergehende Zahl oder Zeile mit Zahlen enthält, dann enthält diese Zeile Datumswerte für den nächsten Kalendermonat." sqref="C8" xr:uid="{00000000-0002-0000-0400-000002000000}"/>
    <dataValidation allowBlank="1" showInputMessage="1" showErrorMessage="1" prompt="Wenn diese Zeile nicht die Zahl 1 enthält, handelt es sich um einen Tag aus einem Vormonat. Zellen C3:I8 enthalten Daten für den aktuellen Monat." sqref="C3" xr:uid="{00000000-0002-0000-0400-000003000000}"/>
    <dataValidation allowBlank="1" showInputMessage="1" showErrorMessage="1" prompt="Die Zellen C2:I2 enthalten Wochentage." sqref="C2" xr:uid="{00000000-0002-0000-0400-000004000000}"/>
    <dataValidation allowBlank="1" showInputMessage="1" showErrorMessage="1" prompt="Bereiten Sie auf diesem Arbeitsblatt einen Wochenzeitplan vor, und erstellen Sie eine Aufgabenliste. Aufgaben werden im monatlichen Kalender für das in Zelle B1 auf dem Januar-Arbeitsblatt eingegebene Jahr automatisch hervorgehoben." sqref="A1" xr:uid="{00000000-0002-0000-0400-000005000000}"/>
    <dataValidation allowBlank="1" showInputMessage="1" showErrorMessage="1" prompt="Wochentage sind in dieser Spalte mit 6 Zeilen für Aufgaben für jeden gruppierten Wochentag im Monat gruppiert. Fügen Sie neue Zeilen ein, um weitere Aufgaben hinzuzufügen. Im Kalender auf der linken Seite werden Elemente hervorgehoben." sqref="J1" xr:uid="{00000000-0002-0000-0400-000008000000}"/>
    <dataValidation allowBlank="1" showInputMessage="1" showErrorMessage="1" prompt="Geben Sie in dieser Spalte die Aufgabendetails ein, die dem Wochentag in Spalte J und dem Tag in Spalte K für den Kalendermonat links entsprechen." sqref="L1" xr:uid="{00000000-0002-0000-0400-000009000000}"/>
    <dataValidation allowBlank="1" showInputMessage="1" showErrorMessage="1" prompt="Geben Sie den Tag im Monat für die Aufgabe ein, der dem Wochentag in Spalte J entspricht. Durch dieses Datum wird die Aufgabe im Kalender links hervorgehoben." sqref="K1" xr:uid="{00000000-0002-0000-0400-00000A000000}"/>
    <dataValidation allowBlank="1" showInputMessage="1" showErrorMessage="1" prompt="Diese Zeile enthält Wochentage von Montag bis Freitag." sqref="B10 B20" xr:uid="{20D31EE7-6D8D-4766-959F-BBD269504B37}"/>
  </dataValidations>
  <printOptions horizontalCentered="1" verticalCentered="1"/>
  <pageMargins left="0.5" right="0.5" top="0.5" bottom="0.5" header="0.3" footer="0.3"/>
  <pageSetup paperSize="9" scale="58"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79998168889431442"/>
    <pageSetUpPr fitToPage="1"/>
  </sheetPr>
  <dimension ref="A1:P31"/>
  <sheetViews>
    <sheetView showGridLines="0" zoomScaleNormal="100" zoomScalePageLayoutView="84" workbookViewId="0">
      <selection activeCell="K10" sqref="K10"/>
    </sheetView>
  </sheetViews>
  <sheetFormatPr baseColWidth="10" defaultColWidth="8.58203125" defaultRowHeight="30" customHeight="1" x14ac:dyDescent="0.3"/>
  <cols>
    <col min="1" max="1" width="2.58203125" style="1" customWidth="1"/>
    <col min="2" max="2" width="20.58203125" style="5" customWidth="1"/>
    <col min="3" max="8" width="10.58203125" style="1" customWidth="1"/>
    <col min="9" max="9" width="20.58203125" style="1" customWidth="1"/>
    <col min="10" max="10" width="10.58203125" style="39" customWidth="1"/>
    <col min="11" max="11" width="10.58203125" style="2" customWidth="1"/>
    <col min="12" max="12" width="70.58203125" style="1" customWidth="1"/>
    <col min="13" max="13" width="2.58203125" customWidth="1"/>
  </cols>
  <sheetData>
    <row r="1" spans="1:16" ht="30" customHeight="1" thickBot="1" x14ac:dyDescent="0.55000000000000004">
      <c r="A1" s="5"/>
      <c r="B1" s="50">
        <f>KalenderJahr</f>
        <v>2022</v>
      </c>
      <c r="J1" s="38" t="s">
        <v>0</v>
      </c>
      <c r="K1" s="6" t="s">
        <v>11</v>
      </c>
      <c r="L1" s="54" t="s">
        <v>12</v>
      </c>
    </row>
    <row r="2" spans="1:16" ht="30" customHeight="1" thickTop="1" x14ac:dyDescent="0.3">
      <c r="A2" s="31"/>
      <c r="B2" s="55" t="s">
        <v>18</v>
      </c>
      <c r="C2" s="51" t="s">
        <v>4</v>
      </c>
      <c r="D2" s="51" t="s">
        <v>5</v>
      </c>
      <c r="E2" s="51" t="s">
        <v>6</v>
      </c>
      <c r="F2" s="51" t="s">
        <v>7</v>
      </c>
      <c r="G2" s="51" t="s">
        <v>8</v>
      </c>
      <c r="H2" s="52" t="s">
        <v>9</v>
      </c>
      <c r="I2" s="53" t="s">
        <v>10</v>
      </c>
      <c r="J2" s="42" t="s">
        <v>4</v>
      </c>
      <c r="K2" s="94"/>
      <c r="L2" s="21"/>
    </row>
    <row r="3" spans="1:16" ht="30" customHeight="1" x14ac:dyDescent="0.3">
      <c r="A3" s="31"/>
      <c r="B3" s="55"/>
      <c r="C3" s="8">
        <f>IF(DAY(JunSo1)=1,JunSo1-6,JunSo1+1)</f>
        <v>44711</v>
      </c>
      <c r="D3" s="8">
        <f>IF(DAY(JunSo1)=1,JunSo1-5,JunSo1+2)</f>
        <v>44712</v>
      </c>
      <c r="E3" s="8">
        <f>IF(DAY(JunSo1)=1,JunSo1-4,JunSo1+3)</f>
        <v>44713</v>
      </c>
      <c r="F3" s="8">
        <f>IF(DAY(JunSo1)=1,JunSo1-3,JunSo1+4)</f>
        <v>44714</v>
      </c>
      <c r="G3" s="8">
        <f>IF(DAY(JunSo1)=1,JunSo1-2,JunSo1+5)</f>
        <v>44715</v>
      </c>
      <c r="H3" s="8">
        <f>IF(DAY(JunSo1)=1,JunSo1-1,JunSo1+6)</f>
        <v>44716</v>
      </c>
      <c r="I3" s="14">
        <f>IF(DAY(JunSo1)=1,JunSo1,JunSo1+7)</f>
        <v>44717</v>
      </c>
      <c r="J3" s="42"/>
      <c r="K3" s="92"/>
      <c r="L3" s="22"/>
      <c r="P3" s="32"/>
    </row>
    <row r="4" spans="1:16" ht="30" customHeight="1" x14ac:dyDescent="0.3">
      <c r="A4" s="31"/>
      <c r="B4" s="55"/>
      <c r="C4" s="8">
        <f>IF(DAY(JunSo1)=1,JunSo1+1,JunSo1+8)</f>
        <v>44718</v>
      </c>
      <c r="D4" s="8">
        <f>IF(DAY(JunSo1)=1,JunSo1+2,JunSo1+9)</f>
        <v>44719</v>
      </c>
      <c r="E4" s="8">
        <f>IF(DAY(JunSo1)=1,JunSo1+3,JunSo1+10)</f>
        <v>44720</v>
      </c>
      <c r="F4" s="8">
        <f>IF(DAY(JunSo1)=1,JunSo1+4,JunSo1+11)</f>
        <v>44721</v>
      </c>
      <c r="G4" s="8">
        <f>IF(DAY(JunSo1)=1,JunSo1+5,JunSo1+12)</f>
        <v>44722</v>
      </c>
      <c r="H4" s="8">
        <f>IF(DAY(JunSo1)=1,JunSo1+6,JunSo1+13)</f>
        <v>44723</v>
      </c>
      <c r="I4" s="14">
        <f>IF(DAY(JunSo1)=1,JunSo1+7,JunSo1+14)</f>
        <v>44724</v>
      </c>
      <c r="J4" s="42"/>
      <c r="K4" s="92"/>
      <c r="L4" s="22"/>
    </row>
    <row r="5" spans="1:16" ht="30" customHeight="1" x14ac:dyDescent="0.3">
      <c r="A5" s="31"/>
      <c r="B5" s="55"/>
      <c r="C5" s="8">
        <f>IF(DAY(JunSo1)=1,JunSo1+8,JunSo1+15)</f>
        <v>44725</v>
      </c>
      <c r="D5" s="8">
        <f>IF(DAY(JunSo1)=1,JunSo1+9,JunSo1+16)</f>
        <v>44726</v>
      </c>
      <c r="E5" s="8">
        <f>IF(DAY(JunSo1)=1,JunSo1+10,JunSo1+17)</f>
        <v>44727</v>
      </c>
      <c r="F5" s="8">
        <f>IF(DAY(JunSo1)=1,JunSo1+11,JunSo1+18)</f>
        <v>44728</v>
      </c>
      <c r="G5" s="8">
        <f>IF(DAY(JunSo1)=1,JunSo1+12,JunSo1+19)</f>
        <v>44729</v>
      </c>
      <c r="H5" s="8">
        <f>IF(DAY(JunSo1)=1,JunSo1+13,JunSo1+20)</f>
        <v>44730</v>
      </c>
      <c r="I5" s="14">
        <f>IF(DAY(JunSo1)=1,JunSo1+14,JunSo1+21)</f>
        <v>44731</v>
      </c>
      <c r="J5" s="42"/>
      <c r="K5" s="92"/>
      <c r="L5" s="22"/>
    </row>
    <row r="6" spans="1:16" ht="30" customHeight="1" x14ac:dyDescent="0.3">
      <c r="A6" s="31"/>
      <c r="B6" s="55"/>
      <c r="C6" s="8">
        <f>IF(DAY(JunSo1)=1,JunSo1+15,JunSo1+22)</f>
        <v>44732</v>
      </c>
      <c r="D6" s="8">
        <f>IF(DAY(JunSo1)=1,JunSo1+16,JunSo1+23)</f>
        <v>44733</v>
      </c>
      <c r="E6" s="8">
        <f>IF(DAY(JunSo1)=1,JunSo1+17,JunSo1+24)</f>
        <v>44734</v>
      </c>
      <c r="F6" s="8">
        <f>IF(DAY(JunSo1)=1,JunSo1+18,JunSo1+25)</f>
        <v>44735</v>
      </c>
      <c r="G6" s="8">
        <f>IF(DAY(JunSo1)=1,JunSo1+19,JunSo1+26)</f>
        <v>44736</v>
      </c>
      <c r="H6" s="8">
        <f>IF(DAY(JunSo1)=1,JunSo1+20,JunSo1+27)</f>
        <v>44737</v>
      </c>
      <c r="I6" s="14">
        <f>IF(DAY(JunSo1)=1,JunSo1+21,JunSo1+28)</f>
        <v>44738</v>
      </c>
      <c r="J6" s="42"/>
      <c r="K6" s="92"/>
      <c r="L6" s="22"/>
    </row>
    <row r="7" spans="1:16" ht="30" customHeight="1" x14ac:dyDescent="0.3">
      <c r="A7" s="31"/>
      <c r="B7" s="55"/>
      <c r="C7" s="8">
        <f>IF(DAY(JunSo1)=1,JunSo1+22,JunSo1+29)</f>
        <v>44739</v>
      </c>
      <c r="D7" s="8">
        <f>IF(DAY(JunSo1)=1,JunSo1+23,JunSo1+30)</f>
        <v>44740</v>
      </c>
      <c r="E7" s="8">
        <f>IF(DAY(JunSo1)=1,JunSo1+24,JunSo1+31)</f>
        <v>44741</v>
      </c>
      <c r="F7" s="8">
        <f>IF(DAY(JunSo1)=1,JunSo1+25,JunSo1+32)</f>
        <v>44742</v>
      </c>
      <c r="G7" s="8">
        <f>IF(DAY(JunSo1)=1,JunSo1+26,JunSo1+33)</f>
        <v>44743</v>
      </c>
      <c r="H7" s="8">
        <f>IF(DAY(JunSo1)=1,JunSo1+27,JunSo1+34)</f>
        <v>44744</v>
      </c>
      <c r="I7" s="14">
        <f>IF(DAY(JunSo1)=1,JunSo1+28,JunSo1+35)</f>
        <v>44745</v>
      </c>
      <c r="J7" s="45"/>
      <c r="K7" s="100"/>
      <c r="L7" s="26"/>
    </row>
    <row r="8" spans="1:16" ht="30" customHeight="1" thickBot="1" x14ac:dyDescent="0.35">
      <c r="A8" s="31"/>
      <c r="B8" s="56"/>
      <c r="C8" s="29">
        <f>IF(DAY(JunSo1)=1,JunSo1+29,JunSo1+36)</f>
        <v>44746</v>
      </c>
      <c r="D8" s="29">
        <f>IF(DAY(JunSo1)=1,JunSo1+30,JunSo1+37)</f>
        <v>44747</v>
      </c>
      <c r="E8" s="29">
        <f>IF(DAY(JunSo1)=1,JunSo1+31,JunSo1+38)</f>
        <v>44748</v>
      </c>
      <c r="F8" s="29">
        <f>IF(DAY(JunSo1)=1,JunSo1+32,JunSo1+39)</f>
        <v>44749</v>
      </c>
      <c r="G8" s="29">
        <f>IF(DAY(JunSo1)=1,JunSo1+33,JunSo1+40)</f>
        <v>44750</v>
      </c>
      <c r="H8" s="29">
        <f>IF(DAY(JunSo1)=1,JunSo1+34,JunSo1+41)</f>
        <v>44751</v>
      </c>
      <c r="I8" s="30">
        <f>IF(DAY(JunSo1)=1,JunSo1+35,JunSo1+42)</f>
        <v>44752</v>
      </c>
      <c r="J8" s="42" t="s">
        <v>5</v>
      </c>
      <c r="K8" s="94"/>
      <c r="L8" s="23"/>
    </row>
    <row r="9" spans="1:16" ht="30" customHeight="1" thickTop="1" thickBot="1" x14ac:dyDescent="0.35">
      <c r="A9" s="31"/>
      <c r="B9" s="33"/>
      <c r="C9" s="36"/>
      <c r="D9" s="36"/>
      <c r="E9" s="36"/>
      <c r="F9" s="36"/>
      <c r="G9" s="36"/>
      <c r="H9" s="36"/>
      <c r="I9" s="37"/>
      <c r="J9" s="42"/>
      <c r="K9" s="92"/>
      <c r="L9" s="22"/>
      <c r="O9" s="12"/>
    </row>
    <row r="10" spans="1:16" ht="30" customHeight="1" thickTop="1" thickBot="1" x14ac:dyDescent="0.35">
      <c r="A10" s="4"/>
      <c r="B10" s="57" t="s">
        <v>25</v>
      </c>
      <c r="C10" s="58"/>
      <c r="D10" s="58"/>
      <c r="E10" s="58"/>
      <c r="F10" s="59" t="s">
        <v>26</v>
      </c>
      <c r="G10" s="60"/>
      <c r="H10" s="60"/>
      <c r="I10" s="61"/>
      <c r="J10" s="42"/>
      <c r="K10" s="92"/>
      <c r="L10" s="22"/>
    </row>
    <row r="11" spans="1:16" ht="30" customHeight="1" x14ac:dyDescent="0.3">
      <c r="A11" s="7" t="s">
        <v>0</v>
      </c>
      <c r="B11" s="62"/>
      <c r="C11" s="63"/>
      <c r="D11" s="63"/>
      <c r="E11" s="63"/>
      <c r="F11" s="64"/>
      <c r="G11" s="65"/>
      <c r="H11" s="65"/>
      <c r="I11" s="66"/>
      <c r="J11" s="42"/>
      <c r="K11" s="92"/>
      <c r="L11" s="22"/>
    </row>
    <row r="12" spans="1:16" ht="30" customHeight="1" x14ac:dyDescent="0.3">
      <c r="A12" s="7" t="s">
        <v>1</v>
      </c>
      <c r="B12" s="83"/>
      <c r="C12" s="84"/>
      <c r="D12" s="84"/>
      <c r="E12" s="85"/>
      <c r="F12" s="86"/>
      <c r="G12" s="84"/>
      <c r="H12" s="84"/>
      <c r="I12" s="87"/>
      <c r="J12" s="42"/>
      <c r="K12" s="92"/>
      <c r="L12" s="22"/>
    </row>
    <row r="13" spans="1:16" ht="30" customHeight="1" x14ac:dyDescent="0.3">
      <c r="A13" s="7" t="s">
        <v>2</v>
      </c>
      <c r="B13" s="67"/>
      <c r="C13" s="68"/>
      <c r="D13" s="68"/>
      <c r="E13" s="68"/>
      <c r="F13" s="69"/>
      <c r="G13" s="68"/>
      <c r="H13" s="68"/>
      <c r="I13" s="70"/>
      <c r="J13" s="44"/>
      <c r="K13" s="96"/>
      <c r="L13" s="19"/>
    </row>
    <row r="14" spans="1:16" ht="30" customHeight="1" x14ac:dyDescent="0.3">
      <c r="A14" s="7" t="s">
        <v>1</v>
      </c>
      <c r="B14" s="67"/>
      <c r="C14" s="68"/>
      <c r="D14" s="68"/>
      <c r="E14" s="68"/>
      <c r="F14" s="69"/>
      <c r="G14" s="68"/>
      <c r="H14" s="68"/>
      <c r="I14" s="70"/>
      <c r="J14" s="42" t="s">
        <v>6</v>
      </c>
      <c r="K14" s="94"/>
      <c r="L14" s="23"/>
    </row>
    <row r="15" spans="1:16" ht="30" customHeight="1" x14ac:dyDescent="0.3">
      <c r="A15" s="7" t="s">
        <v>2</v>
      </c>
      <c r="B15" s="67"/>
      <c r="C15" s="68"/>
      <c r="D15" s="68"/>
      <c r="E15" s="68"/>
      <c r="F15" s="69"/>
      <c r="G15" s="68"/>
      <c r="H15" s="68"/>
      <c r="I15" s="70"/>
      <c r="J15" s="42"/>
      <c r="K15" s="92"/>
      <c r="L15" s="22"/>
    </row>
    <row r="16" spans="1:16" ht="30" customHeight="1" x14ac:dyDescent="0.3">
      <c r="A16" s="7" t="s">
        <v>1</v>
      </c>
      <c r="B16" s="67"/>
      <c r="C16" s="68"/>
      <c r="D16" s="68"/>
      <c r="E16" s="68"/>
      <c r="F16" s="69"/>
      <c r="G16" s="68"/>
      <c r="H16" s="68"/>
      <c r="I16" s="70"/>
      <c r="J16" s="42"/>
      <c r="K16" s="92"/>
      <c r="L16" s="22"/>
    </row>
    <row r="17" spans="1:12" ht="30" customHeight="1" x14ac:dyDescent="0.3">
      <c r="A17" s="7" t="s">
        <v>2</v>
      </c>
      <c r="B17" s="67"/>
      <c r="C17" s="68"/>
      <c r="D17" s="68"/>
      <c r="E17" s="68"/>
      <c r="F17" s="69"/>
      <c r="G17" s="68"/>
      <c r="H17" s="68"/>
      <c r="I17" s="70"/>
      <c r="J17" s="42"/>
      <c r="K17" s="92"/>
      <c r="L17" s="22"/>
    </row>
    <row r="18" spans="1:12" ht="30" customHeight="1" thickBot="1" x14ac:dyDescent="0.35">
      <c r="A18" s="7" t="s">
        <v>1</v>
      </c>
      <c r="B18" s="81"/>
      <c r="C18" s="82"/>
      <c r="D18" s="82"/>
      <c r="E18" s="82"/>
      <c r="F18" s="71"/>
      <c r="G18" s="72"/>
      <c r="H18" s="72"/>
      <c r="I18" s="73"/>
      <c r="J18" s="42"/>
      <c r="K18" s="92"/>
      <c r="L18" s="22"/>
    </row>
    <row r="19" spans="1:12" ht="30" customHeight="1" thickBot="1" x14ac:dyDescent="0.35">
      <c r="A19" s="7" t="s">
        <v>2</v>
      </c>
      <c r="B19" s="9"/>
      <c r="C19" s="10"/>
      <c r="D19" s="10"/>
      <c r="E19" s="11"/>
      <c r="F19" s="9"/>
      <c r="G19" s="10"/>
      <c r="H19" s="10"/>
      <c r="I19" s="13"/>
      <c r="J19" s="44"/>
      <c r="K19" s="96"/>
      <c r="L19" s="24"/>
    </row>
    <row r="20" spans="1:12" ht="30" customHeight="1" x14ac:dyDescent="0.3">
      <c r="A20" s="7" t="s">
        <v>1</v>
      </c>
      <c r="B20" s="74" t="s">
        <v>27</v>
      </c>
      <c r="C20" s="75"/>
      <c r="D20" s="75"/>
      <c r="E20" s="75"/>
      <c r="F20" s="75"/>
      <c r="G20" s="75"/>
      <c r="H20" s="75"/>
      <c r="I20" s="76"/>
      <c r="J20" s="42" t="s">
        <v>7</v>
      </c>
      <c r="K20" s="94"/>
      <c r="L20" s="23"/>
    </row>
    <row r="21" spans="1:12" ht="30" customHeight="1" x14ac:dyDescent="0.3">
      <c r="A21" s="7" t="s">
        <v>2</v>
      </c>
      <c r="B21" s="88"/>
      <c r="C21" s="89"/>
      <c r="D21" s="89"/>
      <c r="E21" s="89"/>
      <c r="F21" s="89"/>
      <c r="G21" s="89"/>
      <c r="H21" s="89"/>
      <c r="I21" s="90"/>
      <c r="J21" s="42"/>
      <c r="K21" s="92"/>
      <c r="L21" s="22"/>
    </row>
    <row r="22" spans="1:12" ht="30" customHeight="1" x14ac:dyDescent="0.3">
      <c r="A22" s="7" t="s">
        <v>1</v>
      </c>
      <c r="B22" s="77"/>
      <c r="C22" s="68"/>
      <c r="D22" s="68"/>
      <c r="E22" s="68"/>
      <c r="F22" s="68"/>
      <c r="G22" s="68"/>
      <c r="H22" s="68"/>
      <c r="I22" s="70"/>
      <c r="J22" s="42"/>
      <c r="K22" s="92"/>
      <c r="L22" s="22"/>
    </row>
    <row r="23" spans="1:12" ht="30" customHeight="1" x14ac:dyDescent="0.3">
      <c r="A23" s="7" t="s">
        <v>2</v>
      </c>
      <c r="B23" s="77"/>
      <c r="C23" s="68"/>
      <c r="D23" s="68"/>
      <c r="E23" s="68"/>
      <c r="F23" s="68"/>
      <c r="G23" s="68"/>
      <c r="H23" s="68"/>
      <c r="I23" s="70"/>
      <c r="J23" s="42"/>
      <c r="K23" s="92"/>
      <c r="L23" s="22"/>
    </row>
    <row r="24" spans="1:12" ht="30" customHeight="1" x14ac:dyDescent="0.3">
      <c r="A24" s="7" t="s">
        <v>1</v>
      </c>
      <c r="B24" s="77"/>
      <c r="C24" s="68"/>
      <c r="D24" s="68"/>
      <c r="E24" s="68"/>
      <c r="F24" s="68"/>
      <c r="G24" s="68"/>
      <c r="H24" s="68"/>
      <c r="I24" s="70"/>
      <c r="J24" s="42"/>
      <c r="K24" s="92"/>
      <c r="L24" s="22"/>
    </row>
    <row r="25" spans="1:12" ht="30" customHeight="1" x14ac:dyDescent="0.3">
      <c r="A25" s="7" t="s">
        <v>2</v>
      </c>
      <c r="B25" s="77"/>
      <c r="C25" s="68"/>
      <c r="D25" s="68"/>
      <c r="E25" s="68"/>
      <c r="F25" s="68"/>
      <c r="G25" s="68"/>
      <c r="H25" s="68"/>
      <c r="I25" s="70"/>
      <c r="J25" s="44"/>
      <c r="K25" s="96"/>
      <c r="L25" s="24"/>
    </row>
    <row r="26" spans="1:12" ht="30" customHeight="1" x14ac:dyDescent="0.3">
      <c r="A26" s="7" t="s">
        <v>1</v>
      </c>
      <c r="B26" s="77"/>
      <c r="C26" s="68"/>
      <c r="D26" s="68"/>
      <c r="E26" s="68"/>
      <c r="F26" s="68"/>
      <c r="G26" s="68"/>
      <c r="H26" s="68"/>
      <c r="I26" s="70"/>
      <c r="J26" s="42" t="s">
        <v>8</v>
      </c>
      <c r="K26" s="94"/>
      <c r="L26" s="23"/>
    </row>
    <row r="27" spans="1:12" ht="30" customHeight="1" x14ac:dyDescent="0.3">
      <c r="A27" s="7" t="s">
        <v>2</v>
      </c>
      <c r="B27" s="77"/>
      <c r="C27" s="68"/>
      <c r="D27" s="68"/>
      <c r="E27" s="68"/>
      <c r="F27" s="68"/>
      <c r="G27" s="68"/>
      <c r="H27" s="68"/>
      <c r="I27" s="70"/>
      <c r="J27" s="42"/>
      <c r="K27" s="92"/>
      <c r="L27" s="22"/>
    </row>
    <row r="28" spans="1:12" ht="30" customHeight="1" x14ac:dyDescent="0.3">
      <c r="A28" s="7" t="s">
        <v>1</v>
      </c>
      <c r="B28" s="77"/>
      <c r="C28" s="68"/>
      <c r="D28" s="68"/>
      <c r="E28" s="68"/>
      <c r="F28" s="68"/>
      <c r="G28" s="68"/>
      <c r="H28" s="68"/>
      <c r="I28" s="70"/>
      <c r="J28" s="42"/>
      <c r="K28" s="92"/>
      <c r="L28" s="22"/>
    </row>
    <row r="29" spans="1:12" ht="30" customHeight="1" x14ac:dyDescent="0.3">
      <c r="A29" s="7" t="s">
        <v>2</v>
      </c>
      <c r="B29" s="77"/>
      <c r="C29" s="68"/>
      <c r="D29" s="68"/>
      <c r="E29" s="68"/>
      <c r="F29" s="68"/>
      <c r="G29" s="68"/>
      <c r="H29" s="68"/>
      <c r="I29" s="70"/>
      <c r="J29" s="42"/>
      <c r="K29" s="92"/>
      <c r="L29" s="22"/>
    </row>
    <row r="30" spans="1:12" ht="30" customHeight="1" x14ac:dyDescent="0.3">
      <c r="A30" s="7" t="s">
        <v>1</v>
      </c>
      <c r="B30" s="77"/>
      <c r="C30" s="68"/>
      <c r="D30" s="68"/>
      <c r="E30" s="68"/>
      <c r="F30" s="68"/>
      <c r="G30" s="68"/>
      <c r="H30" s="68"/>
      <c r="I30" s="70"/>
      <c r="J30" s="42"/>
      <c r="K30" s="92"/>
      <c r="L30" s="22"/>
    </row>
    <row r="31" spans="1:12" ht="30" customHeight="1" thickBot="1" x14ac:dyDescent="0.4">
      <c r="A31" s="7" t="s">
        <v>2</v>
      </c>
      <c r="B31" s="78"/>
      <c r="C31" s="79"/>
      <c r="D31" s="79"/>
      <c r="E31" s="79"/>
      <c r="F31" s="79"/>
      <c r="G31" s="79"/>
      <c r="H31" s="79"/>
      <c r="I31" s="80"/>
      <c r="J31" s="42"/>
      <c r="K31" s="93"/>
      <c r="L31" s="25"/>
    </row>
  </sheetData>
  <mergeCells count="31">
    <mergeCell ref="B31:I31"/>
    <mergeCell ref="F12:I12"/>
    <mergeCell ref="B12:E12"/>
    <mergeCell ref="B21:I21"/>
    <mergeCell ref="B26:I26"/>
    <mergeCell ref="B27:I27"/>
    <mergeCell ref="B28:I28"/>
    <mergeCell ref="B29:I29"/>
    <mergeCell ref="B30:I30"/>
    <mergeCell ref="B20:I20"/>
    <mergeCell ref="B22:I22"/>
    <mergeCell ref="B23:I23"/>
    <mergeCell ref="B24:I24"/>
    <mergeCell ref="B25:I25"/>
    <mergeCell ref="B16:E16"/>
    <mergeCell ref="F16:I16"/>
    <mergeCell ref="B17:E17"/>
    <mergeCell ref="F17:I17"/>
    <mergeCell ref="B18:E18"/>
    <mergeCell ref="F18:I18"/>
    <mergeCell ref="B13:E13"/>
    <mergeCell ref="F13:I13"/>
    <mergeCell ref="B14:E14"/>
    <mergeCell ref="F14:I14"/>
    <mergeCell ref="B15:E15"/>
    <mergeCell ref="F15:I15"/>
    <mergeCell ref="B2:B8"/>
    <mergeCell ref="B10:E10"/>
    <mergeCell ref="F10:I10"/>
    <mergeCell ref="B11:E11"/>
    <mergeCell ref="F11:I11"/>
  </mergeCells>
  <conditionalFormatting sqref="C3:H3">
    <cfRule type="expression" dxfId="56" priority="6" stopIfTrue="1">
      <formula>DAY(C3)&gt;8</formula>
    </cfRule>
  </conditionalFormatting>
  <conditionalFormatting sqref="C7:I8">
    <cfRule type="expression" dxfId="55" priority="5" stopIfTrue="1">
      <formula>AND(DAY(C7)&gt;=1,DAY(C7)&lt;=15)</formula>
    </cfRule>
  </conditionalFormatting>
  <conditionalFormatting sqref="C3:I8">
    <cfRule type="expression" dxfId="54" priority="7">
      <formula>VLOOKUP(DAY(C3),HausaufgabenTage,1,FALSE)=DAY(C3)</formula>
    </cfRule>
  </conditionalFormatting>
  <dataValidations xWindow="282" yWindow="780" count="8">
    <dataValidation allowBlank="1" showInputMessage="1" showErrorMessage="1" prompt="Bereiten Sie auf diesem Arbeitsblatt einen Wochenzeitplan vor, und erstellen Sie eine Aufgabenliste. Aufgaben werden im monatlichen Kalender für das in Zelle B1 auf dem Januar-Arbeitsblatt eingegebene Jahr automatisch hervorgehoben." sqref="A1" xr:uid="{00000000-0002-0000-0500-000002000000}"/>
    <dataValidation allowBlank="1" showInputMessage="1" showErrorMessage="1" prompt="Die Zellen C2:I2 enthalten Wochentage." sqref="C2" xr:uid="{00000000-0002-0000-0500-000003000000}"/>
    <dataValidation allowBlank="1" showInputMessage="1" showErrorMessage="1" prompt="Wenn diese Zeile nicht die Zahl 1 enthält, handelt es sich um einen Tag aus einem Vormonat. Zellen C3:I8 enthalten Daten für den aktuellen Monat." sqref="C3" xr:uid="{00000000-0002-0000-0500-000004000000}"/>
    <dataValidation allowBlank="1" showInputMessage="1" showErrorMessage="1" prompt="Wenn diese Zeile eine kleinere Zahl als die vorhergehende Zahl oder Zeile mit Zahlen enthält, dann enthält diese Zeile Datumswerte für den nächsten Kalendermonat." sqref="C8" xr:uid="{00000000-0002-0000-0500-000005000000}"/>
    <dataValidation allowBlank="1" showInputMessage="1" showErrorMessage="1" prompt="Wochentage sind in dieser Spalte mit 6 Zeilen für Aufgaben für jeden gruppierten Wochentag im Monat gruppiert. Fügen Sie neue Zeilen ein, um weitere Aufgaben hinzuzufügen. Im Kalender auf der linken Seite werden Elemente hervorgehoben." sqref="J1" xr:uid="{00000000-0002-0000-0500-000008000000}"/>
    <dataValidation allowBlank="1" showInputMessage="1" showErrorMessage="1" prompt="Geben Sie in dieser Spalte die Aufgabendetails ein, die dem Wochentag in Spalte J und dem Tag in Spalte K für den Kalendermonat links entsprechen." sqref="L1" xr:uid="{00000000-0002-0000-0500-000009000000}"/>
    <dataValidation allowBlank="1" showInputMessage="1" showErrorMessage="1" prompt="Geben Sie den Tag im Monat für die Aufgabe ein, der dem Wochentag in Spalte J entspricht. Durch dieses Datum wird die Aufgabe im Kalender links hervorgehoben." sqref="K1" xr:uid="{00000000-0002-0000-0500-00000A000000}"/>
    <dataValidation allowBlank="1" showInputMessage="1" showErrorMessage="1" prompt="Diese Zeile enthält Wochentage von Montag bis Freitag." sqref="B10 B20" xr:uid="{87974C01-D82B-4147-A690-05934BE120FA}"/>
  </dataValidations>
  <printOptions horizontalCentered="1" verticalCentered="1"/>
  <pageMargins left="0.5" right="0.5" top="0.5" bottom="0.5" header="0.3" footer="0.3"/>
  <pageSetup paperSize="9" scale="58"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79998168889431442"/>
    <pageSetUpPr fitToPage="1"/>
  </sheetPr>
  <dimension ref="A1:P31"/>
  <sheetViews>
    <sheetView showGridLines="0" zoomScaleNormal="100" zoomScalePageLayoutView="84" workbookViewId="0">
      <selection activeCell="K10" sqref="K10"/>
    </sheetView>
  </sheetViews>
  <sheetFormatPr baseColWidth="10" defaultColWidth="8.58203125" defaultRowHeight="30" customHeight="1" x14ac:dyDescent="0.3"/>
  <cols>
    <col min="1" max="1" width="2.58203125" style="1" customWidth="1"/>
    <col min="2" max="2" width="20.58203125" style="5" customWidth="1"/>
    <col min="3" max="8" width="10.58203125" style="1" customWidth="1"/>
    <col min="9" max="9" width="20.58203125" style="1" customWidth="1"/>
    <col min="10" max="10" width="10.58203125" style="39" customWidth="1"/>
    <col min="11" max="11" width="10.58203125" style="2" customWidth="1"/>
    <col min="12" max="12" width="70.58203125" style="1" customWidth="1"/>
    <col min="13" max="13" width="2.58203125" customWidth="1"/>
  </cols>
  <sheetData>
    <row r="1" spans="1:16" ht="30" customHeight="1" thickBot="1" x14ac:dyDescent="0.55000000000000004">
      <c r="A1" s="5"/>
      <c r="B1" s="50">
        <f>KalenderJahr</f>
        <v>2022</v>
      </c>
      <c r="J1" s="38" t="s">
        <v>0</v>
      </c>
      <c r="K1" s="6" t="s">
        <v>11</v>
      </c>
      <c r="L1" s="54" t="s">
        <v>12</v>
      </c>
    </row>
    <row r="2" spans="1:16" ht="30" customHeight="1" thickTop="1" x14ac:dyDescent="0.3">
      <c r="A2" s="31"/>
      <c r="B2" s="55" t="s">
        <v>19</v>
      </c>
      <c r="C2" s="51" t="s">
        <v>4</v>
      </c>
      <c r="D2" s="51" t="s">
        <v>5</v>
      </c>
      <c r="E2" s="51" t="s">
        <v>6</v>
      </c>
      <c r="F2" s="51" t="s">
        <v>7</v>
      </c>
      <c r="G2" s="51" t="s">
        <v>8</v>
      </c>
      <c r="H2" s="52" t="s">
        <v>9</v>
      </c>
      <c r="I2" s="53" t="s">
        <v>10</v>
      </c>
      <c r="J2" s="42" t="s">
        <v>4</v>
      </c>
      <c r="K2" s="94"/>
      <c r="L2" s="21"/>
    </row>
    <row r="3" spans="1:16" ht="30" customHeight="1" x14ac:dyDescent="0.3">
      <c r="A3" s="31"/>
      <c r="B3" s="55"/>
      <c r="C3" s="8">
        <f>IF(DAY(JulSo1)=1,JulSo1-6,JulSo1+1)</f>
        <v>44739</v>
      </c>
      <c r="D3" s="8">
        <f>IF(DAY(JulSo1)=1,JulSo1-5,JulSo1+2)</f>
        <v>44740</v>
      </c>
      <c r="E3" s="8">
        <f>IF(DAY(JulSo1)=1,JulSo1-4,JulSo1+3)</f>
        <v>44741</v>
      </c>
      <c r="F3" s="8">
        <f>IF(DAY(JulSo1)=1,JulSo1-3,JulSo1+4)</f>
        <v>44742</v>
      </c>
      <c r="G3" s="8">
        <f>IF(DAY(JulSo1)=1,JulSo1-2,JulSo1+5)</f>
        <v>44743</v>
      </c>
      <c r="H3" s="8">
        <f>IF(DAY(JulSo1)=1,JulSo1-1,JulSo1+6)</f>
        <v>44744</v>
      </c>
      <c r="I3" s="14">
        <f>IF(DAY(JulSo1)=1,JulSo1,JulSo1+7)</f>
        <v>44745</v>
      </c>
      <c r="J3" s="42"/>
      <c r="K3" s="92"/>
      <c r="L3" s="22"/>
      <c r="P3" s="32"/>
    </row>
    <row r="4" spans="1:16" ht="30" customHeight="1" x14ac:dyDescent="0.3">
      <c r="A4" s="31"/>
      <c r="B4" s="55"/>
      <c r="C4" s="8">
        <f>IF(DAY(JulSo1)=1,JulSo1+1,JulSo1+8)</f>
        <v>44746</v>
      </c>
      <c r="D4" s="8">
        <f>IF(DAY(JulSo1)=1,JulSo1+2,JulSo1+9)</f>
        <v>44747</v>
      </c>
      <c r="E4" s="8">
        <f>IF(DAY(JulSo1)=1,JulSo1+3,JulSo1+10)</f>
        <v>44748</v>
      </c>
      <c r="F4" s="8">
        <f>IF(DAY(JulSo1)=1,JulSo1+4,JulSo1+11)</f>
        <v>44749</v>
      </c>
      <c r="G4" s="8">
        <f>IF(DAY(JulSo1)=1,JulSo1+5,JulSo1+12)</f>
        <v>44750</v>
      </c>
      <c r="H4" s="8">
        <f>IF(DAY(JulSo1)=1,JulSo1+6,JulSo1+13)</f>
        <v>44751</v>
      </c>
      <c r="I4" s="14">
        <f>IF(DAY(JulSo1)=1,JulSo1+7,JulSo1+14)</f>
        <v>44752</v>
      </c>
      <c r="J4" s="42"/>
      <c r="K4" s="92"/>
      <c r="L4" s="22"/>
    </row>
    <row r="5" spans="1:16" ht="30" customHeight="1" x14ac:dyDescent="0.3">
      <c r="A5" s="31"/>
      <c r="B5" s="55"/>
      <c r="C5" s="8">
        <f>IF(DAY(JulSo1)=1,JulSo1+8,JulSo1+15)</f>
        <v>44753</v>
      </c>
      <c r="D5" s="8">
        <f>IF(DAY(JulSo1)=1,JulSo1+9,JulSo1+16)</f>
        <v>44754</v>
      </c>
      <c r="E5" s="8">
        <f>IF(DAY(JulSo1)=1,JulSo1+10,JulSo1+17)</f>
        <v>44755</v>
      </c>
      <c r="F5" s="8">
        <f>IF(DAY(JulSo1)=1,JulSo1+11,JulSo1+18)</f>
        <v>44756</v>
      </c>
      <c r="G5" s="8">
        <f>IF(DAY(JulSo1)=1,JulSo1+12,JulSo1+19)</f>
        <v>44757</v>
      </c>
      <c r="H5" s="8">
        <f>IF(DAY(JulSo1)=1,JulSo1+13,JulSo1+20)</f>
        <v>44758</v>
      </c>
      <c r="I5" s="14">
        <f>IF(DAY(JulSo1)=1,JulSo1+14,JulSo1+21)</f>
        <v>44759</v>
      </c>
      <c r="J5" s="42"/>
      <c r="K5" s="92"/>
      <c r="L5" s="22"/>
    </row>
    <row r="6" spans="1:16" ht="30" customHeight="1" x14ac:dyDescent="0.3">
      <c r="A6" s="31"/>
      <c r="B6" s="55"/>
      <c r="C6" s="8">
        <f>IF(DAY(JulSo1)=1,JulSo1+15,JulSo1+22)</f>
        <v>44760</v>
      </c>
      <c r="D6" s="8">
        <f>IF(DAY(JulSo1)=1,JulSo1+16,JulSo1+23)</f>
        <v>44761</v>
      </c>
      <c r="E6" s="8">
        <f>IF(DAY(JulSo1)=1,JulSo1+17,JulSo1+24)</f>
        <v>44762</v>
      </c>
      <c r="F6" s="8">
        <f>IF(DAY(JulSo1)=1,JulSo1+18,JulSo1+25)</f>
        <v>44763</v>
      </c>
      <c r="G6" s="8">
        <f>IF(DAY(JulSo1)=1,JulSo1+19,JulSo1+26)</f>
        <v>44764</v>
      </c>
      <c r="H6" s="8">
        <f>IF(DAY(JulSo1)=1,JulSo1+20,JulSo1+27)</f>
        <v>44765</v>
      </c>
      <c r="I6" s="14">
        <f>IF(DAY(JulSo1)=1,JulSo1+21,JulSo1+28)</f>
        <v>44766</v>
      </c>
      <c r="J6" s="42"/>
      <c r="K6" s="92"/>
      <c r="L6" s="22"/>
    </row>
    <row r="7" spans="1:16" ht="30" customHeight="1" x14ac:dyDescent="0.3">
      <c r="A7" s="31"/>
      <c r="B7" s="55"/>
      <c r="C7" s="8">
        <f>IF(DAY(JulSo1)=1,JulSo1+22,JulSo1+29)</f>
        <v>44767</v>
      </c>
      <c r="D7" s="8">
        <f>IF(DAY(JulSo1)=1,JulSo1+23,JulSo1+30)</f>
        <v>44768</v>
      </c>
      <c r="E7" s="8">
        <f>IF(DAY(JulSo1)=1,JulSo1+24,JulSo1+31)</f>
        <v>44769</v>
      </c>
      <c r="F7" s="8">
        <f>IF(DAY(JulSo1)=1,JulSo1+25,JulSo1+32)</f>
        <v>44770</v>
      </c>
      <c r="G7" s="8">
        <f>IF(DAY(JulSo1)=1,JulSo1+26,JulSo1+33)</f>
        <v>44771</v>
      </c>
      <c r="H7" s="8">
        <f>IF(DAY(JulSo1)=1,JulSo1+27,JulSo1+34)</f>
        <v>44772</v>
      </c>
      <c r="I7" s="14">
        <f>IF(DAY(JulSo1)=1,JulSo1+28,JulSo1+35)</f>
        <v>44773</v>
      </c>
      <c r="J7" s="44"/>
      <c r="K7" s="96"/>
      <c r="L7" s="19"/>
    </row>
    <row r="8" spans="1:16" ht="30" customHeight="1" thickBot="1" x14ac:dyDescent="0.35">
      <c r="A8" s="31"/>
      <c r="B8" s="56"/>
      <c r="C8" s="29">
        <f>IF(DAY(JulSo1)=1,JulSo1+29,JulSo1+36)</f>
        <v>44774</v>
      </c>
      <c r="D8" s="29">
        <f>IF(DAY(JulSo1)=1,JulSo1+30,JulSo1+37)</f>
        <v>44775</v>
      </c>
      <c r="E8" s="29">
        <f>IF(DAY(JulSo1)=1,JulSo1+31,JulSo1+38)</f>
        <v>44776</v>
      </c>
      <c r="F8" s="29">
        <f>IF(DAY(JulSo1)=1,JulSo1+32,JulSo1+39)</f>
        <v>44777</v>
      </c>
      <c r="G8" s="29">
        <f>IF(DAY(JulSo1)=1,JulSo1+33,JulSo1+40)</f>
        <v>44778</v>
      </c>
      <c r="H8" s="29">
        <f>IF(DAY(JulSo1)=1,JulSo1+34,JulSo1+41)</f>
        <v>44779</v>
      </c>
      <c r="I8" s="30">
        <f>IF(DAY(JulSo1)=1,JulSo1+35,JulSo1+42)</f>
        <v>44780</v>
      </c>
      <c r="J8" s="42" t="s">
        <v>5</v>
      </c>
      <c r="K8" s="94"/>
      <c r="L8" s="23"/>
    </row>
    <row r="9" spans="1:16" ht="30" customHeight="1" thickTop="1" thickBot="1" x14ac:dyDescent="0.35">
      <c r="A9" s="31"/>
      <c r="B9" s="33"/>
      <c r="C9" s="36"/>
      <c r="D9" s="36"/>
      <c r="E9" s="36"/>
      <c r="F9" s="36"/>
      <c r="G9" s="36"/>
      <c r="H9" s="36"/>
      <c r="I9" s="37"/>
      <c r="J9" s="42"/>
      <c r="K9" s="92"/>
      <c r="L9" s="22"/>
      <c r="O9" s="12"/>
    </row>
    <row r="10" spans="1:16" ht="30" customHeight="1" thickTop="1" thickBot="1" x14ac:dyDescent="0.35">
      <c r="A10" s="4"/>
      <c r="B10" s="57" t="s">
        <v>25</v>
      </c>
      <c r="C10" s="58"/>
      <c r="D10" s="58"/>
      <c r="E10" s="58"/>
      <c r="F10" s="59" t="s">
        <v>26</v>
      </c>
      <c r="G10" s="60"/>
      <c r="H10" s="60"/>
      <c r="I10" s="61"/>
      <c r="J10" s="42"/>
      <c r="K10" s="92"/>
      <c r="L10" s="22"/>
    </row>
    <row r="11" spans="1:16" ht="30" customHeight="1" x14ac:dyDescent="0.3">
      <c r="A11" s="7" t="s">
        <v>0</v>
      </c>
      <c r="B11" s="62"/>
      <c r="C11" s="63"/>
      <c r="D11" s="63"/>
      <c r="E11" s="63"/>
      <c r="F11" s="64"/>
      <c r="G11" s="65"/>
      <c r="H11" s="65"/>
      <c r="I11" s="66"/>
      <c r="J11" s="42"/>
      <c r="K11" s="92"/>
      <c r="L11" s="22"/>
    </row>
    <row r="12" spans="1:16" ht="30" customHeight="1" x14ac:dyDescent="0.3">
      <c r="A12" s="7" t="s">
        <v>1</v>
      </c>
      <c r="B12" s="83"/>
      <c r="C12" s="84"/>
      <c r="D12" s="84"/>
      <c r="E12" s="85"/>
      <c r="F12" s="86"/>
      <c r="G12" s="84"/>
      <c r="H12" s="84"/>
      <c r="I12" s="87"/>
      <c r="J12" s="42"/>
      <c r="K12" s="92"/>
      <c r="L12" s="22"/>
    </row>
    <row r="13" spans="1:16" ht="30" customHeight="1" x14ac:dyDescent="0.3">
      <c r="A13" s="7" t="s">
        <v>2</v>
      </c>
      <c r="B13" s="67"/>
      <c r="C13" s="68"/>
      <c r="D13" s="68"/>
      <c r="E13" s="68"/>
      <c r="F13" s="69"/>
      <c r="G13" s="68"/>
      <c r="H13" s="68"/>
      <c r="I13" s="70"/>
      <c r="J13" s="44"/>
      <c r="K13" s="96"/>
      <c r="L13" s="19"/>
    </row>
    <row r="14" spans="1:16" ht="30" customHeight="1" x14ac:dyDescent="0.3">
      <c r="A14" s="7" t="s">
        <v>1</v>
      </c>
      <c r="B14" s="67"/>
      <c r="C14" s="68"/>
      <c r="D14" s="68"/>
      <c r="E14" s="68"/>
      <c r="F14" s="69"/>
      <c r="G14" s="68"/>
      <c r="H14" s="68"/>
      <c r="I14" s="70"/>
      <c r="J14" s="42" t="s">
        <v>6</v>
      </c>
      <c r="K14" s="94"/>
      <c r="L14" s="23"/>
    </row>
    <row r="15" spans="1:16" ht="30" customHeight="1" x14ac:dyDescent="0.3">
      <c r="A15" s="7" t="s">
        <v>2</v>
      </c>
      <c r="B15" s="67"/>
      <c r="C15" s="68"/>
      <c r="D15" s="68"/>
      <c r="E15" s="68"/>
      <c r="F15" s="69"/>
      <c r="G15" s="68"/>
      <c r="H15" s="68"/>
      <c r="I15" s="70"/>
      <c r="J15" s="42"/>
      <c r="K15" s="92"/>
      <c r="L15" s="22"/>
    </row>
    <row r="16" spans="1:16" ht="30" customHeight="1" x14ac:dyDescent="0.3">
      <c r="A16" s="7" t="s">
        <v>1</v>
      </c>
      <c r="B16" s="67"/>
      <c r="C16" s="68"/>
      <c r="D16" s="68"/>
      <c r="E16" s="68"/>
      <c r="F16" s="69"/>
      <c r="G16" s="68"/>
      <c r="H16" s="68"/>
      <c r="I16" s="70"/>
      <c r="J16" s="42"/>
      <c r="K16" s="92"/>
      <c r="L16" s="22"/>
    </row>
    <row r="17" spans="1:12" ht="30" customHeight="1" x14ac:dyDescent="0.3">
      <c r="A17" s="7" t="s">
        <v>2</v>
      </c>
      <c r="B17" s="67"/>
      <c r="C17" s="68"/>
      <c r="D17" s="68"/>
      <c r="E17" s="68"/>
      <c r="F17" s="69"/>
      <c r="G17" s="68"/>
      <c r="H17" s="68"/>
      <c r="I17" s="70"/>
      <c r="J17" s="42"/>
      <c r="K17" s="92"/>
      <c r="L17" s="22"/>
    </row>
    <row r="18" spans="1:12" ht="30" customHeight="1" thickBot="1" x14ac:dyDescent="0.35">
      <c r="A18" s="7" t="s">
        <v>1</v>
      </c>
      <c r="B18" s="81"/>
      <c r="C18" s="82"/>
      <c r="D18" s="82"/>
      <c r="E18" s="82"/>
      <c r="F18" s="71"/>
      <c r="G18" s="72"/>
      <c r="H18" s="72"/>
      <c r="I18" s="73"/>
      <c r="J18" s="42"/>
      <c r="K18" s="92"/>
      <c r="L18" s="22"/>
    </row>
    <row r="19" spans="1:12" ht="30" customHeight="1" thickBot="1" x14ac:dyDescent="0.35">
      <c r="A19" s="7" t="s">
        <v>2</v>
      </c>
      <c r="B19" s="9"/>
      <c r="C19" s="10"/>
      <c r="D19" s="10"/>
      <c r="E19" s="11"/>
      <c r="F19" s="9"/>
      <c r="G19" s="10"/>
      <c r="H19" s="10"/>
      <c r="I19" s="13"/>
      <c r="J19" s="44"/>
      <c r="K19" s="96"/>
      <c r="L19" s="24"/>
    </row>
    <row r="20" spans="1:12" ht="30" customHeight="1" x14ac:dyDescent="0.3">
      <c r="A20" s="7" t="s">
        <v>1</v>
      </c>
      <c r="B20" s="74" t="s">
        <v>27</v>
      </c>
      <c r="C20" s="75"/>
      <c r="D20" s="75"/>
      <c r="E20" s="75"/>
      <c r="F20" s="75"/>
      <c r="G20" s="75"/>
      <c r="H20" s="75"/>
      <c r="I20" s="76"/>
      <c r="J20" s="42" t="s">
        <v>7</v>
      </c>
      <c r="K20" s="94"/>
      <c r="L20" s="23"/>
    </row>
    <row r="21" spans="1:12" ht="30" customHeight="1" x14ac:dyDescent="0.3">
      <c r="A21" s="7" t="s">
        <v>2</v>
      </c>
      <c r="B21" s="88"/>
      <c r="C21" s="89"/>
      <c r="D21" s="89"/>
      <c r="E21" s="89"/>
      <c r="F21" s="89"/>
      <c r="G21" s="89"/>
      <c r="H21" s="89"/>
      <c r="I21" s="90"/>
      <c r="J21" s="42"/>
      <c r="K21" s="92"/>
      <c r="L21" s="22"/>
    </row>
    <row r="22" spans="1:12" ht="30" customHeight="1" x14ac:dyDescent="0.3">
      <c r="A22" s="7" t="s">
        <v>1</v>
      </c>
      <c r="B22" s="77"/>
      <c r="C22" s="68"/>
      <c r="D22" s="68"/>
      <c r="E22" s="68"/>
      <c r="F22" s="68"/>
      <c r="G22" s="68"/>
      <c r="H22" s="68"/>
      <c r="I22" s="70"/>
      <c r="J22" s="42"/>
      <c r="K22" s="92"/>
      <c r="L22" s="22"/>
    </row>
    <row r="23" spans="1:12" ht="30" customHeight="1" x14ac:dyDescent="0.3">
      <c r="A23" s="7" t="s">
        <v>2</v>
      </c>
      <c r="B23" s="77"/>
      <c r="C23" s="68"/>
      <c r="D23" s="68"/>
      <c r="E23" s="68"/>
      <c r="F23" s="68"/>
      <c r="G23" s="68"/>
      <c r="H23" s="68"/>
      <c r="I23" s="70"/>
      <c r="J23" s="42"/>
      <c r="K23" s="92"/>
      <c r="L23" s="22"/>
    </row>
    <row r="24" spans="1:12" ht="30" customHeight="1" x14ac:dyDescent="0.3">
      <c r="A24" s="7" t="s">
        <v>1</v>
      </c>
      <c r="B24" s="77"/>
      <c r="C24" s="68"/>
      <c r="D24" s="68"/>
      <c r="E24" s="68"/>
      <c r="F24" s="68"/>
      <c r="G24" s="68"/>
      <c r="H24" s="68"/>
      <c r="I24" s="70"/>
      <c r="J24" s="42"/>
      <c r="K24" s="92"/>
      <c r="L24" s="22"/>
    </row>
    <row r="25" spans="1:12" ht="30" customHeight="1" x14ac:dyDescent="0.3">
      <c r="A25" s="7" t="s">
        <v>2</v>
      </c>
      <c r="B25" s="77"/>
      <c r="C25" s="68"/>
      <c r="D25" s="68"/>
      <c r="E25" s="68"/>
      <c r="F25" s="68"/>
      <c r="G25" s="68"/>
      <c r="H25" s="68"/>
      <c r="I25" s="70"/>
      <c r="J25" s="44"/>
      <c r="K25" s="96"/>
      <c r="L25" s="24"/>
    </row>
    <row r="26" spans="1:12" ht="30" customHeight="1" x14ac:dyDescent="0.3">
      <c r="A26" s="7" t="s">
        <v>1</v>
      </c>
      <c r="B26" s="77"/>
      <c r="C26" s="68"/>
      <c r="D26" s="68"/>
      <c r="E26" s="68"/>
      <c r="F26" s="68"/>
      <c r="G26" s="68"/>
      <c r="H26" s="68"/>
      <c r="I26" s="70"/>
      <c r="J26" s="42" t="s">
        <v>8</v>
      </c>
      <c r="K26" s="94"/>
      <c r="L26" s="23"/>
    </row>
    <row r="27" spans="1:12" ht="30" customHeight="1" x14ac:dyDescent="0.3">
      <c r="A27" s="7" t="s">
        <v>2</v>
      </c>
      <c r="B27" s="77"/>
      <c r="C27" s="68"/>
      <c r="D27" s="68"/>
      <c r="E27" s="68"/>
      <c r="F27" s="68"/>
      <c r="G27" s="68"/>
      <c r="H27" s="68"/>
      <c r="I27" s="70"/>
      <c r="J27" s="42"/>
      <c r="K27" s="92"/>
      <c r="L27" s="22"/>
    </row>
    <row r="28" spans="1:12" ht="30" customHeight="1" x14ac:dyDescent="0.3">
      <c r="A28" s="7" t="s">
        <v>1</v>
      </c>
      <c r="B28" s="77"/>
      <c r="C28" s="68"/>
      <c r="D28" s="68"/>
      <c r="E28" s="68"/>
      <c r="F28" s="68"/>
      <c r="G28" s="68"/>
      <c r="H28" s="68"/>
      <c r="I28" s="70"/>
      <c r="J28" s="42"/>
      <c r="K28" s="92"/>
      <c r="L28" s="22"/>
    </row>
    <row r="29" spans="1:12" ht="30" customHeight="1" x14ac:dyDescent="0.3">
      <c r="A29" s="7" t="s">
        <v>2</v>
      </c>
      <c r="B29" s="77"/>
      <c r="C29" s="68"/>
      <c r="D29" s="68"/>
      <c r="E29" s="68"/>
      <c r="F29" s="68"/>
      <c r="G29" s="68"/>
      <c r="H29" s="68"/>
      <c r="I29" s="70"/>
      <c r="J29" s="42"/>
      <c r="K29" s="92"/>
      <c r="L29" s="22"/>
    </row>
    <row r="30" spans="1:12" ht="30" customHeight="1" x14ac:dyDescent="0.3">
      <c r="A30" s="7" t="s">
        <v>1</v>
      </c>
      <c r="B30" s="77"/>
      <c r="C30" s="68"/>
      <c r="D30" s="68"/>
      <c r="E30" s="68"/>
      <c r="F30" s="68"/>
      <c r="G30" s="68"/>
      <c r="H30" s="68"/>
      <c r="I30" s="70"/>
      <c r="J30" s="42"/>
      <c r="K30" s="92"/>
      <c r="L30" s="22"/>
    </row>
    <row r="31" spans="1:12" ht="30" customHeight="1" thickBot="1" x14ac:dyDescent="0.4">
      <c r="A31" s="7" t="s">
        <v>2</v>
      </c>
      <c r="B31" s="78"/>
      <c r="C31" s="79"/>
      <c r="D31" s="79"/>
      <c r="E31" s="79"/>
      <c r="F31" s="79"/>
      <c r="G31" s="79"/>
      <c r="H31" s="79"/>
      <c r="I31" s="80"/>
      <c r="J31" s="42"/>
      <c r="K31" s="93"/>
      <c r="L31" s="25"/>
    </row>
  </sheetData>
  <mergeCells count="31">
    <mergeCell ref="B31:I31"/>
    <mergeCell ref="F12:I12"/>
    <mergeCell ref="B12:E12"/>
    <mergeCell ref="B21:I21"/>
    <mergeCell ref="B26:I26"/>
    <mergeCell ref="B27:I27"/>
    <mergeCell ref="B28:I28"/>
    <mergeCell ref="B29:I29"/>
    <mergeCell ref="B30:I30"/>
    <mergeCell ref="B20:I20"/>
    <mergeCell ref="B22:I22"/>
    <mergeCell ref="B23:I23"/>
    <mergeCell ref="B24:I24"/>
    <mergeCell ref="B25:I25"/>
    <mergeCell ref="B16:E16"/>
    <mergeCell ref="F16:I16"/>
    <mergeCell ref="B17:E17"/>
    <mergeCell ref="F17:I17"/>
    <mergeCell ref="B18:E18"/>
    <mergeCell ref="F18:I18"/>
    <mergeCell ref="B13:E13"/>
    <mergeCell ref="F13:I13"/>
    <mergeCell ref="B14:E14"/>
    <mergeCell ref="F14:I14"/>
    <mergeCell ref="B15:E15"/>
    <mergeCell ref="F15:I15"/>
    <mergeCell ref="B2:B8"/>
    <mergeCell ref="B10:E10"/>
    <mergeCell ref="F10:I10"/>
    <mergeCell ref="B11:E11"/>
    <mergeCell ref="F11:I11"/>
  </mergeCells>
  <conditionalFormatting sqref="C3:H3">
    <cfRule type="expression" dxfId="53" priority="6" stopIfTrue="1">
      <formula>DAY(C3)&gt;8</formula>
    </cfRule>
  </conditionalFormatting>
  <conditionalFormatting sqref="C7:I8">
    <cfRule type="expression" dxfId="52" priority="5" stopIfTrue="1">
      <formula>AND(DAY(C7)&gt;=1,DAY(C7)&lt;=15)</formula>
    </cfRule>
  </conditionalFormatting>
  <conditionalFormatting sqref="C3:I8">
    <cfRule type="expression" dxfId="51" priority="7">
      <formula>VLOOKUP(DAY(C3),HausaufgabenTage,1,FALSE)=DAY(C3)</formula>
    </cfRule>
  </conditionalFormatting>
  <dataValidations xWindow="239" yWindow="583" count="8">
    <dataValidation allowBlank="1" showInputMessage="1" showErrorMessage="1" prompt="Wenn diese Zeile eine kleinere Zahl als die vorhergehende Zahl oder Zeile mit Zahlen enthält, dann enthält diese Zeile Datumswerte für den nächsten Kalendermonat." sqref="C8" xr:uid="{00000000-0002-0000-0600-000002000000}"/>
    <dataValidation allowBlank="1" showInputMessage="1" showErrorMessage="1" prompt="Wenn diese Zeile nicht die Zahl 1 enthält, handelt es sich um einen Tag aus einem Vormonat. Zellen C3:I8 enthalten Daten für den aktuellen Monat." sqref="C3" xr:uid="{00000000-0002-0000-0600-000003000000}"/>
    <dataValidation allowBlank="1" showInputMessage="1" showErrorMessage="1" prompt="Die Zellen C2:I2 enthalten Wochentage." sqref="C2" xr:uid="{00000000-0002-0000-0600-000004000000}"/>
    <dataValidation allowBlank="1" showInputMessage="1" showErrorMessage="1" prompt="Bereiten Sie auf diesem Arbeitsblatt einen Wochenzeitplan vor, und erstellen Sie eine Aufgabenliste. Aufgaben werden im monatlichen Kalender für das in Zelle B1 auf dem Januar-Arbeitsblatt eingegebene Jahr automatisch hervorgehoben." sqref="A1" xr:uid="{00000000-0002-0000-0600-000005000000}"/>
    <dataValidation allowBlank="1" showInputMessage="1" showErrorMessage="1" prompt="Wochentage sind in dieser Spalte mit 6 Zeilen für Aufgaben für jeden gruppierten Wochentag im Monat gruppiert. Fügen Sie neue Zeilen ein, um weitere Aufgaben hinzuzufügen. Im Kalender auf der linken Seite werden Elemente hervorgehoben." sqref="J1" xr:uid="{00000000-0002-0000-0600-000008000000}"/>
    <dataValidation allowBlank="1" showInputMessage="1" showErrorMessage="1" prompt="Geben Sie in dieser Spalte die Aufgabendetails ein, die dem Wochentag in Spalte J und dem Tag in Spalte K für den Kalendermonat links entsprechen." sqref="L1" xr:uid="{00000000-0002-0000-0600-000009000000}"/>
    <dataValidation allowBlank="1" showInputMessage="1" showErrorMessage="1" prompt="Geben Sie den Tag im Monat für die Aufgabe ein, der dem Wochentag in Spalte J entspricht. Durch dieses Datum wird die Aufgabe im Kalender links hervorgehoben." sqref="K1" xr:uid="{00000000-0002-0000-0600-00000A000000}"/>
    <dataValidation allowBlank="1" showInputMessage="1" showErrorMessage="1" prompt="Diese Zeile enthält Wochentage von Montag bis Freitag." sqref="B10 B20" xr:uid="{F535D03D-FD14-4E95-B6E2-D4883687CE68}"/>
  </dataValidations>
  <printOptions horizontalCentered="1" verticalCentered="1"/>
  <pageMargins left="0.5" right="0.5" top="0.5" bottom="0.5" header="0.3" footer="0.3"/>
  <pageSetup paperSize="9" scale="58"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79998168889431442"/>
    <pageSetUpPr fitToPage="1"/>
  </sheetPr>
  <dimension ref="A1:P31"/>
  <sheetViews>
    <sheetView showGridLines="0" zoomScaleNormal="100" zoomScalePageLayoutView="84" workbookViewId="0">
      <selection activeCell="K10" sqref="K10"/>
    </sheetView>
  </sheetViews>
  <sheetFormatPr baseColWidth="10" defaultColWidth="8.58203125" defaultRowHeight="30" customHeight="1" x14ac:dyDescent="0.3"/>
  <cols>
    <col min="1" max="1" width="2.58203125" style="1" customWidth="1"/>
    <col min="2" max="2" width="20.58203125" style="5" customWidth="1"/>
    <col min="3" max="8" width="10.58203125" style="1" customWidth="1"/>
    <col min="9" max="9" width="20.58203125" style="1" customWidth="1"/>
    <col min="10" max="10" width="10.58203125" style="39" customWidth="1"/>
    <col min="11" max="11" width="10.58203125" style="2" customWidth="1"/>
    <col min="12" max="12" width="70.58203125" style="1" customWidth="1"/>
    <col min="13" max="13" width="2.58203125" customWidth="1"/>
  </cols>
  <sheetData>
    <row r="1" spans="1:16" ht="30" customHeight="1" thickBot="1" x14ac:dyDescent="0.55000000000000004">
      <c r="A1" s="5"/>
      <c r="B1" s="50">
        <f>KalenderJahr</f>
        <v>2022</v>
      </c>
      <c r="J1" s="38" t="s">
        <v>0</v>
      </c>
      <c r="K1" s="6" t="s">
        <v>11</v>
      </c>
      <c r="L1" s="54" t="s">
        <v>12</v>
      </c>
    </row>
    <row r="2" spans="1:16" ht="30" customHeight="1" thickTop="1" x14ac:dyDescent="0.3">
      <c r="A2" s="31"/>
      <c r="B2" s="55" t="s">
        <v>20</v>
      </c>
      <c r="C2" s="51" t="s">
        <v>4</v>
      </c>
      <c r="D2" s="51" t="s">
        <v>5</v>
      </c>
      <c r="E2" s="51" t="s">
        <v>6</v>
      </c>
      <c r="F2" s="51" t="s">
        <v>7</v>
      </c>
      <c r="G2" s="51" t="s">
        <v>8</v>
      </c>
      <c r="H2" s="52" t="s">
        <v>9</v>
      </c>
      <c r="I2" s="53" t="s">
        <v>10</v>
      </c>
      <c r="J2" s="42" t="s">
        <v>4</v>
      </c>
      <c r="K2" s="97"/>
      <c r="L2" s="21"/>
    </row>
    <row r="3" spans="1:16" ht="30" customHeight="1" x14ac:dyDescent="0.3">
      <c r="A3" s="31"/>
      <c r="B3" s="55"/>
      <c r="C3" s="8">
        <f>IF(DAY(AugSo1)=1,AugSo1-6,AugSo1+1)</f>
        <v>44774</v>
      </c>
      <c r="D3" s="8">
        <f>IF(DAY(AugSo1)=1,AugSo1-5,AugSo1+2)</f>
        <v>44775</v>
      </c>
      <c r="E3" s="8">
        <f>IF(DAY(AugSo1)=1,AugSo1-4,AugSo1+3)</f>
        <v>44776</v>
      </c>
      <c r="F3" s="8">
        <f>IF(DAY(AugSo1)=1,AugSo1-3,AugSo1+4)</f>
        <v>44777</v>
      </c>
      <c r="G3" s="8">
        <f>IF(DAY(AugSo1)=1,AugSo1-2,AugSo1+5)</f>
        <v>44778</v>
      </c>
      <c r="H3" s="8">
        <f>IF(DAY(AugSo1)=1,AugSo1-1,AugSo1+6)</f>
        <v>44779</v>
      </c>
      <c r="I3" s="14">
        <f>IF(DAY(AugSo1)=1,AugSo1,AugSo1+7)</f>
        <v>44780</v>
      </c>
      <c r="J3" s="42"/>
      <c r="K3" s="98"/>
      <c r="L3" s="22"/>
      <c r="P3" s="32"/>
    </row>
    <row r="4" spans="1:16" ht="30" customHeight="1" x14ac:dyDescent="0.3">
      <c r="A4" s="31"/>
      <c r="B4" s="55"/>
      <c r="C4" s="8">
        <f>IF(DAY(AugSo1)=1,AugSo1+1,AugSo1+8)</f>
        <v>44781</v>
      </c>
      <c r="D4" s="8">
        <f>IF(DAY(AugSo1)=1,AugSo1+2,AugSo1+9)</f>
        <v>44782</v>
      </c>
      <c r="E4" s="8">
        <f>IF(DAY(AugSo1)=1,AugSo1+3,AugSo1+10)</f>
        <v>44783</v>
      </c>
      <c r="F4" s="8">
        <f>IF(DAY(AugSo1)=1,AugSo1+4,AugSo1+11)</f>
        <v>44784</v>
      </c>
      <c r="G4" s="8">
        <f>IF(DAY(AugSo1)=1,AugSo1+5,AugSo1+12)</f>
        <v>44785</v>
      </c>
      <c r="H4" s="8">
        <f>IF(DAY(AugSo1)=1,AugSo1+6,AugSo1+13)</f>
        <v>44786</v>
      </c>
      <c r="I4" s="14">
        <f>IF(DAY(AugSo1)=1,AugSo1+7,AugSo1+14)</f>
        <v>44787</v>
      </c>
      <c r="J4" s="42"/>
      <c r="K4" s="98"/>
      <c r="L4" s="22"/>
    </row>
    <row r="5" spans="1:16" ht="30" customHeight="1" x14ac:dyDescent="0.3">
      <c r="A5" s="31"/>
      <c r="B5" s="55"/>
      <c r="C5" s="8">
        <f>IF(DAY(AugSo1)=1,AugSo1+8,AugSo1+15)</f>
        <v>44788</v>
      </c>
      <c r="D5" s="8">
        <f>IF(DAY(AugSo1)=1,AugSo1+9,AugSo1+16)</f>
        <v>44789</v>
      </c>
      <c r="E5" s="8">
        <f>IF(DAY(AugSo1)=1,AugSo1+10,AugSo1+17)</f>
        <v>44790</v>
      </c>
      <c r="F5" s="8">
        <f>IF(DAY(AugSo1)=1,AugSo1+11,AugSo1+18)</f>
        <v>44791</v>
      </c>
      <c r="G5" s="8">
        <f>IF(DAY(AugSo1)=1,AugSo1+12,AugSo1+19)</f>
        <v>44792</v>
      </c>
      <c r="H5" s="8">
        <f>IF(DAY(AugSo1)=1,AugSo1+13,AugSo1+20)</f>
        <v>44793</v>
      </c>
      <c r="I5" s="14">
        <f>IF(DAY(AugSo1)=1,AugSo1+14,AugSo1+21)</f>
        <v>44794</v>
      </c>
      <c r="J5" s="42"/>
      <c r="K5" s="98"/>
      <c r="L5" s="22"/>
    </row>
    <row r="6" spans="1:16" ht="30" customHeight="1" x14ac:dyDescent="0.3">
      <c r="A6" s="31"/>
      <c r="B6" s="55"/>
      <c r="C6" s="8">
        <f>IF(DAY(AugSo1)=1,AugSo1+15,AugSo1+22)</f>
        <v>44795</v>
      </c>
      <c r="D6" s="8">
        <f>IF(DAY(AugSo1)=1,AugSo1+16,AugSo1+23)</f>
        <v>44796</v>
      </c>
      <c r="E6" s="8">
        <f>IF(DAY(AugSo1)=1,AugSo1+17,AugSo1+24)</f>
        <v>44797</v>
      </c>
      <c r="F6" s="8">
        <f>IF(DAY(AugSo1)=1,AugSo1+18,AugSo1+25)</f>
        <v>44798</v>
      </c>
      <c r="G6" s="8">
        <f>IF(DAY(AugSo1)=1,AugSo1+19,AugSo1+26)</f>
        <v>44799</v>
      </c>
      <c r="H6" s="8">
        <f>IF(DAY(AugSo1)=1,AugSo1+20,AugSo1+27)</f>
        <v>44800</v>
      </c>
      <c r="I6" s="14">
        <f>IF(DAY(AugSo1)=1,AugSo1+21,AugSo1+28)</f>
        <v>44801</v>
      </c>
      <c r="J6" s="42"/>
      <c r="K6" s="98"/>
      <c r="L6" s="22"/>
    </row>
    <row r="7" spans="1:16" ht="30" customHeight="1" x14ac:dyDescent="0.3">
      <c r="A7" s="31"/>
      <c r="B7" s="55"/>
      <c r="C7" s="8">
        <f>IF(DAY(AugSo1)=1,AugSo1+22,AugSo1+29)</f>
        <v>44802</v>
      </c>
      <c r="D7" s="8">
        <f>IF(DAY(AugSo1)=1,AugSo1+23,AugSo1+30)</f>
        <v>44803</v>
      </c>
      <c r="E7" s="8">
        <f>IF(DAY(AugSo1)=1,AugSo1+24,AugSo1+31)</f>
        <v>44804</v>
      </c>
      <c r="F7" s="8">
        <f>IF(DAY(AugSo1)=1,AugSo1+25,AugSo1+32)</f>
        <v>44805</v>
      </c>
      <c r="G7" s="8">
        <f>IF(DAY(AugSo1)=1,AugSo1+26,AugSo1+33)</f>
        <v>44806</v>
      </c>
      <c r="H7" s="8">
        <f>IF(DAY(AugSo1)=1,AugSo1+27,AugSo1+34)</f>
        <v>44807</v>
      </c>
      <c r="I7" s="14">
        <f>IF(DAY(AugSo1)=1,AugSo1+28,AugSo1+35)</f>
        <v>44808</v>
      </c>
      <c r="J7" s="43"/>
      <c r="K7" s="96"/>
      <c r="L7" s="19"/>
    </row>
    <row r="8" spans="1:16" ht="30" customHeight="1" thickBot="1" x14ac:dyDescent="0.35">
      <c r="A8" s="31"/>
      <c r="B8" s="56"/>
      <c r="C8" s="29">
        <f>IF(DAY(AugSo1)=1,AugSo1+29,AugSo1+36)</f>
        <v>44809</v>
      </c>
      <c r="D8" s="29">
        <f>IF(DAY(AugSo1)=1,AugSo1+30,AugSo1+37)</f>
        <v>44810</v>
      </c>
      <c r="E8" s="29">
        <f>IF(DAY(AugSo1)=1,AugSo1+31,AugSo1+38)</f>
        <v>44811</v>
      </c>
      <c r="F8" s="29">
        <f>IF(DAY(AugSo1)=1,AugSo1+32,AugSo1+39)</f>
        <v>44812</v>
      </c>
      <c r="G8" s="29">
        <f>IF(DAY(AugSo1)=1,AugSo1+33,AugSo1+40)</f>
        <v>44813</v>
      </c>
      <c r="H8" s="29">
        <f>IF(DAY(AugSo1)=1,AugSo1+34,AugSo1+41)</f>
        <v>44814</v>
      </c>
      <c r="I8" s="30">
        <f>IF(DAY(AugSo1)=1,AugSo1+35,AugSo1+42)</f>
        <v>44815</v>
      </c>
      <c r="J8" s="42" t="s">
        <v>5</v>
      </c>
      <c r="K8" s="97"/>
      <c r="L8" s="23"/>
    </row>
    <row r="9" spans="1:16" ht="30" customHeight="1" thickTop="1" thickBot="1" x14ac:dyDescent="0.35">
      <c r="A9" s="31"/>
      <c r="B9" s="33"/>
      <c r="C9" s="36"/>
      <c r="D9" s="36"/>
      <c r="E9" s="36"/>
      <c r="F9" s="36"/>
      <c r="G9" s="36"/>
      <c r="H9" s="36"/>
      <c r="I9" s="37"/>
      <c r="J9" s="42"/>
      <c r="K9" s="98"/>
      <c r="L9" s="22"/>
      <c r="O9" s="12"/>
    </row>
    <row r="10" spans="1:16" ht="30" customHeight="1" thickTop="1" thickBot="1" x14ac:dyDescent="0.35">
      <c r="A10" s="4"/>
      <c r="B10" s="57" t="s">
        <v>25</v>
      </c>
      <c r="C10" s="58"/>
      <c r="D10" s="58"/>
      <c r="E10" s="58"/>
      <c r="F10" s="59" t="s">
        <v>26</v>
      </c>
      <c r="G10" s="60"/>
      <c r="H10" s="60"/>
      <c r="I10" s="61"/>
      <c r="J10" s="42"/>
      <c r="K10" s="98"/>
      <c r="L10" s="22"/>
    </row>
    <row r="11" spans="1:16" ht="30" customHeight="1" x14ac:dyDescent="0.3">
      <c r="A11" s="7" t="s">
        <v>0</v>
      </c>
      <c r="B11" s="62"/>
      <c r="C11" s="63"/>
      <c r="D11" s="63"/>
      <c r="E11" s="63"/>
      <c r="F11" s="64"/>
      <c r="G11" s="65"/>
      <c r="H11" s="65"/>
      <c r="I11" s="66"/>
      <c r="J11" s="42"/>
      <c r="K11" s="98"/>
      <c r="L11" s="22"/>
    </row>
    <row r="12" spans="1:16" ht="30" customHeight="1" x14ac:dyDescent="0.3">
      <c r="A12" s="7" t="s">
        <v>1</v>
      </c>
      <c r="B12" s="83"/>
      <c r="C12" s="84"/>
      <c r="D12" s="84"/>
      <c r="E12" s="85"/>
      <c r="F12" s="86"/>
      <c r="G12" s="84"/>
      <c r="H12" s="84"/>
      <c r="I12" s="87"/>
      <c r="J12" s="42"/>
      <c r="K12" s="98"/>
      <c r="L12" s="22"/>
    </row>
    <row r="13" spans="1:16" ht="30" customHeight="1" x14ac:dyDescent="0.3">
      <c r="A13" s="7" t="s">
        <v>2</v>
      </c>
      <c r="B13" s="67"/>
      <c r="C13" s="68"/>
      <c r="D13" s="68"/>
      <c r="E13" s="68"/>
      <c r="F13" s="69"/>
      <c r="G13" s="68"/>
      <c r="H13" s="68"/>
      <c r="I13" s="70"/>
      <c r="J13" s="43"/>
      <c r="K13" s="96"/>
      <c r="L13" s="19"/>
    </row>
    <row r="14" spans="1:16" ht="30" customHeight="1" x14ac:dyDescent="0.3">
      <c r="A14" s="7" t="s">
        <v>1</v>
      </c>
      <c r="B14" s="67"/>
      <c r="C14" s="68"/>
      <c r="D14" s="68"/>
      <c r="E14" s="68"/>
      <c r="F14" s="69"/>
      <c r="G14" s="68"/>
      <c r="H14" s="68"/>
      <c r="I14" s="70"/>
      <c r="J14" s="42" t="s">
        <v>6</v>
      </c>
      <c r="K14" s="97"/>
      <c r="L14" s="23"/>
    </row>
    <row r="15" spans="1:16" ht="30" customHeight="1" x14ac:dyDescent="0.3">
      <c r="A15" s="7" t="s">
        <v>2</v>
      </c>
      <c r="B15" s="67"/>
      <c r="C15" s="68"/>
      <c r="D15" s="68"/>
      <c r="E15" s="68"/>
      <c r="F15" s="69"/>
      <c r="G15" s="68"/>
      <c r="H15" s="68"/>
      <c r="I15" s="70"/>
      <c r="J15" s="42"/>
      <c r="K15" s="98"/>
      <c r="L15" s="22"/>
    </row>
    <row r="16" spans="1:16" ht="30" customHeight="1" x14ac:dyDescent="0.3">
      <c r="A16" s="7" t="s">
        <v>1</v>
      </c>
      <c r="B16" s="67"/>
      <c r="C16" s="68"/>
      <c r="D16" s="68"/>
      <c r="E16" s="68"/>
      <c r="F16" s="69"/>
      <c r="G16" s="68"/>
      <c r="H16" s="68"/>
      <c r="I16" s="70"/>
      <c r="J16" s="42"/>
      <c r="K16" s="98"/>
      <c r="L16" s="22"/>
    </row>
    <row r="17" spans="1:12" ht="30" customHeight="1" x14ac:dyDescent="0.3">
      <c r="A17" s="7" t="s">
        <v>2</v>
      </c>
      <c r="B17" s="67"/>
      <c r="C17" s="68"/>
      <c r="D17" s="68"/>
      <c r="E17" s="68"/>
      <c r="F17" s="69"/>
      <c r="G17" s="68"/>
      <c r="H17" s="68"/>
      <c r="I17" s="70"/>
      <c r="J17" s="42"/>
      <c r="K17" s="98"/>
      <c r="L17" s="22"/>
    </row>
    <row r="18" spans="1:12" ht="30" customHeight="1" thickBot="1" x14ac:dyDescent="0.35">
      <c r="A18" s="7" t="s">
        <v>1</v>
      </c>
      <c r="B18" s="81"/>
      <c r="C18" s="82"/>
      <c r="D18" s="82"/>
      <c r="E18" s="82"/>
      <c r="F18" s="71"/>
      <c r="G18" s="72"/>
      <c r="H18" s="72"/>
      <c r="I18" s="73"/>
      <c r="J18" s="42"/>
      <c r="K18" s="98"/>
      <c r="L18" s="22"/>
    </row>
    <row r="19" spans="1:12" ht="30" customHeight="1" thickBot="1" x14ac:dyDescent="0.35">
      <c r="A19" s="7" t="s">
        <v>2</v>
      </c>
      <c r="B19" s="9"/>
      <c r="C19" s="10"/>
      <c r="D19" s="10"/>
      <c r="E19" s="11"/>
      <c r="F19" s="9"/>
      <c r="G19" s="10"/>
      <c r="H19" s="10"/>
      <c r="I19" s="13"/>
      <c r="J19" s="43"/>
      <c r="K19" s="96"/>
      <c r="L19" s="24"/>
    </row>
    <row r="20" spans="1:12" ht="30" customHeight="1" x14ac:dyDescent="0.3">
      <c r="A20" s="7" t="s">
        <v>1</v>
      </c>
      <c r="B20" s="74" t="s">
        <v>27</v>
      </c>
      <c r="C20" s="75"/>
      <c r="D20" s="75"/>
      <c r="E20" s="75"/>
      <c r="F20" s="75"/>
      <c r="G20" s="75"/>
      <c r="H20" s="75"/>
      <c r="I20" s="76"/>
      <c r="J20" s="42" t="s">
        <v>7</v>
      </c>
      <c r="K20" s="97"/>
      <c r="L20" s="23"/>
    </row>
    <row r="21" spans="1:12" ht="30" customHeight="1" x14ac:dyDescent="0.3">
      <c r="A21" s="7" t="s">
        <v>2</v>
      </c>
      <c r="B21" s="88"/>
      <c r="C21" s="89"/>
      <c r="D21" s="89"/>
      <c r="E21" s="89"/>
      <c r="F21" s="89"/>
      <c r="G21" s="89"/>
      <c r="H21" s="89"/>
      <c r="I21" s="90"/>
      <c r="J21" s="42"/>
      <c r="K21" s="98"/>
      <c r="L21" s="22"/>
    </row>
    <row r="22" spans="1:12" ht="30" customHeight="1" x14ac:dyDescent="0.3">
      <c r="A22" s="7" t="s">
        <v>1</v>
      </c>
      <c r="B22" s="77"/>
      <c r="C22" s="68"/>
      <c r="D22" s="68"/>
      <c r="E22" s="68"/>
      <c r="F22" s="68"/>
      <c r="G22" s="68"/>
      <c r="H22" s="68"/>
      <c r="I22" s="70"/>
      <c r="J22" s="42"/>
      <c r="K22" s="98"/>
      <c r="L22" s="22"/>
    </row>
    <row r="23" spans="1:12" ht="30" customHeight="1" x14ac:dyDescent="0.3">
      <c r="A23" s="7" t="s">
        <v>2</v>
      </c>
      <c r="B23" s="77"/>
      <c r="C23" s="68"/>
      <c r="D23" s="68"/>
      <c r="E23" s="68"/>
      <c r="F23" s="68"/>
      <c r="G23" s="68"/>
      <c r="H23" s="68"/>
      <c r="I23" s="70"/>
      <c r="J23" s="42"/>
      <c r="K23" s="98"/>
      <c r="L23" s="22"/>
    </row>
    <row r="24" spans="1:12" ht="30" customHeight="1" x14ac:dyDescent="0.3">
      <c r="A24" s="7" t="s">
        <v>1</v>
      </c>
      <c r="B24" s="77"/>
      <c r="C24" s="68"/>
      <c r="D24" s="68"/>
      <c r="E24" s="68"/>
      <c r="F24" s="68"/>
      <c r="G24" s="68"/>
      <c r="H24" s="68"/>
      <c r="I24" s="70"/>
      <c r="J24" s="42"/>
      <c r="K24" s="98"/>
      <c r="L24" s="22"/>
    </row>
    <row r="25" spans="1:12" ht="30" customHeight="1" x14ac:dyDescent="0.3">
      <c r="A25" s="7" t="s">
        <v>2</v>
      </c>
      <c r="B25" s="77"/>
      <c r="C25" s="68"/>
      <c r="D25" s="68"/>
      <c r="E25" s="68"/>
      <c r="F25" s="68"/>
      <c r="G25" s="68"/>
      <c r="H25" s="68"/>
      <c r="I25" s="70"/>
      <c r="J25" s="43"/>
      <c r="K25" s="96"/>
      <c r="L25" s="24"/>
    </row>
    <row r="26" spans="1:12" ht="30" customHeight="1" x14ac:dyDescent="0.3">
      <c r="A26" s="7" t="s">
        <v>1</v>
      </c>
      <c r="B26" s="77"/>
      <c r="C26" s="68"/>
      <c r="D26" s="68"/>
      <c r="E26" s="68"/>
      <c r="F26" s="68"/>
      <c r="G26" s="68"/>
      <c r="H26" s="68"/>
      <c r="I26" s="70"/>
      <c r="J26" s="42" t="s">
        <v>8</v>
      </c>
      <c r="K26" s="97"/>
      <c r="L26" s="23"/>
    </row>
    <row r="27" spans="1:12" ht="30" customHeight="1" x14ac:dyDescent="0.3">
      <c r="A27" s="7" t="s">
        <v>2</v>
      </c>
      <c r="B27" s="77"/>
      <c r="C27" s="68"/>
      <c r="D27" s="68"/>
      <c r="E27" s="68"/>
      <c r="F27" s="68"/>
      <c r="G27" s="68"/>
      <c r="H27" s="68"/>
      <c r="I27" s="70"/>
      <c r="J27" s="42"/>
      <c r="K27" s="98"/>
      <c r="L27" s="22"/>
    </row>
    <row r="28" spans="1:12" ht="30" customHeight="1" x14ac:dyDescent="0.3">
      <c r="A28" s="7" t="s">
        <v>1</v>
      </c>
      <c r="B28" s="77"/>
      <c r="C28" s="68"/>
      <c r="D28" s="68"/>
      <c r="E28" s="68"/>
      <c r="F28" s="68"/>
      <c r="G28" s="68"/>
      <c r="H28" s="68"/>
      <c r="I28" s="70"/>
      <c r="J28" s="42"/>
      <c r="K28" s="98"/>
      <c r="L28" s="22"/>
    </row>
    <row r="29" spans="1:12" ht="30" customHeight="1" x14ac:dyDescent="0.3">
      <c r="A29" s="7" t="s">
        <v>2</v>
      </c>
      <c r="B29" s="77"/>
      <c r="C29" s="68"/>
      <c r="D29" s="68"/>
      <c r="E29" s="68"/>
      <c r="F29" s="68"/>
      <c r="G29" s="68"/>
      <c r="H29" s="68"/>
      <c r="I29" s="70"/>
      <c r="J29" s="42"/>
      <c r="K29" s="98"/>
      <c r="L29" s="22"/>
    </row>
    <row r="30" spans="1:12" ht="30" customHeight="1" x14ac:dyDescent="0.3">
      <c r="A30" s="7" t="s">
        <v>1</v>
      </c>
      <c r="B30" s="77"/>
      <c r="C30" s="68"/>
      <c r="D30" s="68"/>
      <c r="E30" s="68"/>
      <c r="F30" s="68"/>
      <c r="G30" s="68"/>
      <c r="H30" s="68"/>
      <c r="I30" s="70"/>
      <c r="J30" s="42"/>
      <c r="K30" s="98"/>
      <c r="L30" s="22"/>
    </row>
    <row r="31" spans="1:12" ht="30" customHeight="1" thickBot="1" x14ac:dyDescent="0.4">
      <c r="A31" s="7" t="s">
        <v>2</v>
      </c>
      <c r="B31" s="78"/>
      <c r="C31" s="79"/>
      <c r="D31" s="79"/>
      <c r="E31" s="79"/>
      <c r="F31" s="79"/>
      <c r="G31" s="79"/>
      <c r="H31" s="79"/>
      <c r="I31" s="80"/>
      <c r="J31" s="42"/>
      <c r="K31" s="99"/>
      <c r="L31" s="25"/>
    </row>
  </sheetData>
  <mergeCells count="31">
    <mergeCell ref="B31:I31"/>
    <mergeCell ref="F12:I12"/>
    <mergeCell ref="B12:E12"/>
    <mergeCell ref="B21:I21"/>
    <mergeCell ref="B26:I26"/>
    <mergeCell ref="B27:I27"/>
    <mergeCell ref="B28:I28"/>
    <mergeCell ref="B29:I29"/>
    <mergeCell ref="B30:I30"/>
    <mergeCell ref="B20:I20"/>
    <mergeCell ref="B22:I22"/>
    <mergeCell ref="B23:I23"/>
    <mergeCell ref="B24:I24"/>
    <mergeCell ref="B25:I25"/>
    <mergeCell ref="B16:E16"/>
    <mergeCell ref="F16:I16"/>
    <mergeCell ref="B17:E17"/>
    <mergeCell ref="F17:I17"/>
    <mergeCell ref="B18:E18"/>
    <mergeCell ref="F18:I18"/>
    <mergeCell ref="B13:E13"/>
    <mergeCell ref="F13:I13"/>
    <mergeCell ref="B14:E14"/>
    <mergeCell ref="F14:I14"/>
    <mergeCell ref="B15:E15"/>
    <mergeCell ref="F15:I15"/>
    <mergeCell ref="B2:B8"/>
    <mergeCell ref="B10:E10"/>
    <mergeCell ref="F10:I10"/>
    <mergeCell ref="B11:E11"/>
    <mergeCell ref="F11:I11"/>
  </mergeCells>
  <conditionalFormatting sqref="C3:H3">
    <cfRule type="expression" dxfId="50" priority="6" stopIfTrue="1">
      <formula>DAY(C3)&gt;8</formula>
    </cfRule>
  </conditionalFormatting>
  <conditionalFormatting sqref="C7:I8">
    <cfRule type="expression" dxfId="49" priority="5" stopIfTrue="1">
      <formula>AND(DAY(C7)&gt;=1,DAY(C7)&lt;=15)</formula>
    </cfRule>
  </conditionalFormatting>
  <conditionalFormatting sqref="C3:I8">
    <cfRule type="expression" dxfId="48" priority="7">
      <formula>VLOOKUP(DAY(C3),HausaufgabenTage,1,FALSE)=DAY(C3)</formula>
    </cfRule>
  </conditionalFormatting>
  <dataValidations xWindow="132" yWindow="585" count="8">
    <dataValidation allowBlank="1" showInputMessage="1" showErrorMessage="1" prompt="Bereiten Sie auf diesem Arbeitsblatt einen Wochenzeitplan vor, und erstellen Sie eine Aufgabenliste. Aufgaben werden im monatlichen Kalender für das in Zelle B1 auf dem Januar-Arbeitsblatt eingegebene Jahr automatisch hervorgehoben." sqref="A1" xr:uid="{00000000-0002-0000-0700-000002000000}"/>
    <dataValidation allowBlank="1" showInputMessage="1" showErrorMessage="1" prompt="Die Zellen C2:I2 enthalten Wochentage." sqref="C2" xr:uid="{00000000-0002-0000-0700-000003000000}"/>
    <dataValidation allowBlank="1" showInputMessage="1" showErrorMessage="1" prompt="Wenn diese Zeile nicht die Zahl 1 enthält, handelt es sich um einen Tag aus einem Vormonat. Zellen C3:I8 enthalten Daten für den aktuellen Monat." sqref="C3" xr:uid="{00000000-0002-0000-0700-000004000000}"/>
    <dataValidation allowBlank="1" showInputMessage="1" showErrorMessage="1" prompt="Wenn diese Zeile eine kleinere Zahl als die vorhergehende Zahl oder Zeile mit Zahlen enthält, dann enthält diese Zeile Datumswerte für den nächsten Kalendermonat." sqref="C8" xr:uid="{00000000-0002-0000-0700-000005000000}"/>
    <dataValidation allowBlank="1" showInputMessage="1" showErrorMessage="1" prompt="Wochentage sind in dieser Spalte mit 6 Zeilen für Aufgaben für jeden gruppierten Wochentag im Monat gruppiert. Fügen Sie neue Zeilen ein, um weitere Aufgaben hinzuzufügen. Im Kalender auf der linken Seite werden Elemente hervorgehoben." sqref="J1" xr:uid="{00000000-0002-0000-0700-000008000000}"/>
    <dataValidation allowBlank="1" showInputMessage="1" showErrorMessage="1" prompt="Geben Sie in dieser Spalte die Aufgabendetails ein, die dem Wochentag in Spalte J und dem Tag in Spalte K für den Kalendermonat links entsprechen." sqref="L1" xr:uid="{00000000-0002-0000-0700-000009000000}"/>
    <dataValidation allowBlank="1" showInputMessage="1" showErrorMessage="1" prompt="Geben Sie den Tag im Monat für die Aufgabe ein, der dem Wochentag in Spalte J entspricht. Durch dieses Datum wird die Aufgabe im Kalender links hervorgehoben." sqref="K1" xr:uid="{00000000-0002-0000-0700-00000A000000}"/>
    <dataValidation allowBlank="1" showInputMessage="1" showErrorMessage="1" prompt="Diese Zeile enthält Wochentage von Montag bis Freitag." sqref="B10 B20" xr:uid="{24BC93DE-F64B-4A5E-BDDB-B0BF55C8C4BD}"/>
  </dataValidations>
  <printOptions horizontalCentered="1" verticalCentered="1"/>
  <pageMargins left="0.5" right="0.5" top="0.5" bottom="0.5" header="0.3" footer="0.3"/>
  <pageSetup paperSize="9" scale="58"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79998168889431442"/>
    <pageSetUpPr fitToPage="1"/>
  </sheetPr>
  <dimension ref="A1:P31"/>
  <sheetViews>
    <sheetView showGridLines="0" zoomScaleNormal="100" zoomScalePageLayoutView="84" workbookViewId="0">
      <selection activeCell="K10" sqref="K10"/>
    </sheetView>
  </sheetViews>
  <sheetFormatPr baseColWidth="10" defaultColWidth="8.58203125" defaultRowHeight="30" customHeight="1" x14ac:dyDescent="0.3"/>
  <cols>
    <col min="1" max="1" width="2.58203125" style="1" customWidth="1"/>
    <col min="2" max="2" width="20.58203125" style="5" customWidth="1"/>
    <col min="3" max="8" width="10.58203125" style="1" customWidth="1"/>
    <col min="9" max="9" width="20.58203125" style="1" customWidth="1"/>
    <col min="10" max="10" width="10.58203125" style="39" customWidth="1"/>
    <col min="11" max="11" width="10.58203125" style="2" customWidth="1"/>
    <col min="12" max="12" width="70.58203125" style="1" customWidth="1"/>
    <col min="13" max="13" width="2.58203125" customWidth="1"/>
  </cols>
  <sheetData>
    <row r="1" spans="1:16" ht="30" customHeight="1" thickBot="1" x14ac:dyDescent="0.55000000000000004">
      <c r="A1" s="5"/>
      <c r="B1" s="50">
        <f>KalenderJahr</f>
        <v>2022</v>
      </c>
      <c r="J1" s="38" t="s">
        <v>0</v>
      </c>
      <c r="K1" s="6" t="s">
        <v>11</v>
      </c>
      <c r="L1" s="54" t="s">
        <v>12</v>
      </c>
    </row>
    <row r="2" spans="1:16" ht="30" customHeight="1" thickTop="1" x14ac:dyDescent="0.3">
      <c r="A2" s="31"/>
      <c r="B2" s="55" t="s">
        <v>21</v>
      </c>
      <c r="C2" s="51" t="s">
        <v>4</v>
      </c>
      <c r="D2" s="51" t="s">
        <v>5</v>
      </c>
      <c r="E2" s="51" t="s">
        <v>6</v>
      </c>
      <c r="F2" s="51" t="s">
        <v>7</v>
      </c>
      <c r="G2" s="51" t="s">
        <v>8</v>
      </c>
      <c r="H2" s="52" t="s">
        <v>9</v>
      </c>
      <c r="I2" s="53" t="s">
        <v>10</v>
      </c>
      <c r="J2" s="42" t="s">
        <v>4</v>
      </c>
      <c r="K2" s="94"/>
      <c r="L2" s="21"/>
    </row>
    <row r="3" spans="1:16" ht="30" customHeight="1" x14ac:dyDescent="0.3">
      <c r="A3" s="31"/>
      <c r="B3" s="55"/>
      <c r="C3" s="8">
        <f>IF(DAY(SepSo1)=1,SepSo1-6,SepSo1+1)</f>
        <v>44802</v>
      </c>
      <c r="D3" s="8">
        <f>IF(DAY(SepSo1)=1,SepSo1-5,SepSo1+2)</f>
        <v>44803</v>
      </c>
      <c r="E3" s="8">
        <f>IF(DAY(SepSo1)=1,SepSo1-4,SepSo1+3)</f>
        <v>44804</v>
      </c>
      <c r="F3" s="8">
        <f>IF(DAY(SepSo1)=1,SepSo1-3,SepSo1+4)</f>
        <v>44805</v>
      </c>
      <c r="G3" s="8">
        <f>IF(DAY(SepSo1)=1,SepSo1-2,SepSo1+5)</f>
        <v>44806</v>
      </c>
      <c r="H3" s="8">
        <f>IF(DAY(SepSo1)=1,SepSo1-1,SepSo1+6)</f>
        <v>44807</v>
      </c>
      <c r="I3" s="14">
        <f>IF(DAY(SepSo1)=1,SepSo1,SepSo1+7)</f>
        <v>44808</v>
      </c>
      <c r="J3" s="42"/>
      <c r="K3" s="92"/>
      <c r="L3" s="22"/>
      <c r="P3" s="32"/>
    </row>
    <row r="4" spans="1:16" ht="30" customHeight="1" x14ac:dyDescent="0.3">
      <c r="A4" s="31"/>
      <c r="B4" s="55"/>
      <c r="C4" s="8">
        <f>IF(DAY(SepSo1)=1,SepSo1+1,SepSo1+8)</f>
        <v>44809</v>
      </c>
      <c r="D4" s="8">
        <f>IF(DAY(SepSo1)=1,SepSo1+2,SepSo1+9)</f>
        <v>44810</v>
      </c>
      <c r="E4" s="8">
        <f>IF(DAY(SepSo1)=1,SepSo1+3,SepSo1+10)</f>
        <v>44811</v>
      </c>
      <c r="F4" s="8">
        <f>IF(DAY(SepSo1)=1,SepSo1+4,SepSo1+11)</f>
        <v>44812</v>
      </c>
      <c r="G4" s="8">
        <f>IF(DAY(SepSo1)=1,SepSo1+5,SepSo1+12)</f>
        <v>44813</v>
      </c>
      <c r="H4" s="8">
        <f>IF(DAY(SepSo1)=1,SepSo1+6,SepSo1+13)</f>
        <v>44814</v>
      </c>
      <c r="I4" s="14">
        <f>IF(DAY(SepSo1)=1,SepSo1+7,SepSo1+14)</f>
        <v>44815</v>
      </c>
      <c r="J4" s="42"/>
      <c r="K4" s="92"/>
      <c r="L4" s="22"/>
    </row>
    <row r="5" spans="1:16" ht="30" customHeight="1" x14ac:dyDescent="0.3">
      <c r="A5" s="31"/>
      <c r="B5" s="55"/>
      <c r="C5" s="8">
        <f>IF(DAY(SepSo1)=1,SepSo1+8,SepSo1+15)</f>
        <v>44816</v>
      </c>
      <c r="D5" s="8">
        <f>IF(DAY(SepSo1)=1,SepSo1+9,SepSo1+16)</f>
        <v>44817</v>
      </c>
      <c r="E5" s="8">
        <f>IF(DAY(SepSo1)=1,SepSo1+10,SepSo1+17)</f>
        <v>44818</v>
      </c>
      <c r="F5" s="8">
        <f>IF(DAY(SepSo1)=1,SepSo1+11,SepSo1+18)</f>
        <v>44819</v>
      </c>
      <c r="G5" s="8">
        <f>IF(DAY(SepSo1)=1,SepSo1+12,SepSo1+19)</f>
        <v>44820</v>
      </c>
      <c r="H5" s="8">
        <f>IF(DAY(SepSo1)=1,SepSo1+13,SepSo1+20)</f>
        <v>44821</v>
      </c>
      <c r="I5" s="14">
        <f>IF(DAY(SepSo1)=1,SepSo1+14,SepSo1+21)</f>
        <v>44822</v>
      </c>
      <c r="J5" s="42"/>
      <c r="K5" s="92"/>
      <c r="L5" s="22"/>
    </row>
    <row r="6" spans="1:16" ht="30" customHeight="1" x14ac:dyDescent="0.3">
      <c r="A6" s="31"/>
      <c r="B6" s="55"/>
      <c r="C6" s="8">
        <f>IF(DAY(SepSo1)=1,SepSo1+15,SepSo1+22)</f>
        <v>44823</v>
      </c>
      <c r="D6" s="8">
        <f>IF(DAY(SepSo1)=1,SepSo1+16,SepSo1+23)</f>
        <v>44824</v>
      </c>
      <c r="E6" s="8">
        <f>IF(DAY(SepSo1)=1,SepSo1+17,SepSo1+24)</f>
        <v>44825</v>
      </c>
      <c r="F6" s="8">
        <f>IF(DAY(SepSo1)=1,SepSo1+18,SepSo1+25)</f>
        <v>44826</v>
      </c>
      <c r="G6" s="8">
        <f>IF(DAY(SepSo1)=1,SepSo1+19,SepSo1+26)</f>
        <v>44827</v>
      </c>
      <c r="H6" s="8">
        <f>IF(DAY(SepSo1)=1,SepSo1+20,SepSo1+27)</f>
        <v>44828</v>
      </c>
      <c r="I6" s="14">
        <f>IF(DAY(SepSo1)=1,SepSo1+21,SepSo1+28)</f>
        <v>44829</v>
      </c>
      <c r="J6" s="42"/>
      <c r="K6" s="92"/>
      <c r="L6" s="22"/>
    </row>
    <row r="7" spans="1:16" ht="30" customHeight="1" x14ac:dyDescent="0.3">
      <c r="A7" s="31"/>
      <c r="B7" s="55"/>
      <c r="C7" s="8">
        <f>IF(DAY(SepSo1)=1,SepSo1+22,SepSo1+29)</f>
        <v>44830</v>
      </c>
      <c r="D7" s="8">
        <f>IF(DAY(SepSo1)=1,SepSo1+23,SepSo1+30)</f>
        <v>44831</v>
      </c>
      <c r="E7" s="8">
        <f>IF(DAY(SepSo1)=1,SepSo1+24,SepSo1+31)</f>
        <v>44832</v>
      </c>
      <c r="F7" s="8">
        <f>IF(DAY(SepSo1)=1,SepSo1+25,SepSo1+32)</f>
        <v>44833</v>
      </c>
      <c r="G7" s="8">
        <f>IF(DAY(SepSo1)=1,SepSo1+26,SepSo1+33)</f>
        <v>44834</v>
      </c>
      <c r="H7" s="8">
        <f>IF(DAY(SepSo1)=1,SepSo1+27,SepSo1+34)</f>
        <v>44835</v>
      </c>
      <c r="I7" s="14">
        <f>IF(DAY(SepSo1)=1,SepSo1+28,SepSo1+35)</f>
        <v>44836</v>
      </c>
      <c r="J7" s="44"/>
      <c r="K7" s="96"/>
      <c r="L7" s="19"/>
    </row>
    <row r="8" spans="1:16" ht="30" customHeight="1" thickBot="1" x14ac:dyDescent="0.35">
      <c r="A8" s="31"/>
      <c r="B8" s="56"/>
      <c r="C8" s="29">
        <f>IF(DAY(SepSo1)=1,SepSo1+29,SepSo1+36)</f>
        <v>44837</v>
      </c>
      <c r="D8" s="29">
        <f>IF(DAY(SepSo1)=1,SepSo1+30,SepSo1+37)</f>
        <v>44838</v>
      </c>
      <c r="E8" s="29">
        <f>IF(DAY(SepSo1)=1,SepSo1+31,SepSo1+38)</f>
        <v>44839</v>
      </c>
      <c r="F8" s="29">
        <f>IF(DAY(SepSo1)=1,SepSo1+32,SepSo1+39)</f>
        <v>44840</v>
      </c>
      <c r="G8" s="29">
        <f>IF(DAY(SepSo1)=1,SepSo1+33,SepSo1+40)</f>
        <v>44841</v>
      </c>
      <c r="H8" s="29">
        <f>IF(DAY(SepSo1)=1,SepSo1+34,SepSo1+41)</f>
        <v>44842</v>
      </c>
      <c r="I8" s="30">
        <f>IF(DAY(SepSo1)=1,SepSo1+35,SepSo1+42)</f>
        <v>44843</v>
      </c>
      <c r="J8" s="42" t="s">
        <v>5</v>
      </c>
      <c r="K8" s="94"/>
      <c r="L8" s="23"/>
    </row>
    <row r="9" spans="1:16" ht="30" customHeight="1" thickTop="1" thickBot="1" x14ac:dyDescent="0.35">
      <c r="A9" s="31"/>
      <c r="B9" s="33"/>
      <c r="C9" s="36"/>
      <c r="D9" s="36"/>
      <c r="E9" s="36"/>
      <c r="F9" s="36"/>
      <c r="G9" s="36"/>
      <c r="H9" s="36"/>
      <c r="I9" s="37"/>
      <c r="J9" s="42"/>
      <c r="K9" s="92"/>
      <c r="L9" s="22"/>
      <c r="O9" s="12"/>
    </row>
    <row r="10" spans="1:16" ht="30" customHeight="1" thickTop="1" thickBot="1" x14ac:dyDescent="0.35">
      <c r="A10" s="4"/>
      <c r="B10" s="57" t="s">
        <v>25</v>
      </c>
      <c r="C10" s="58"/>
      <c r="D10" s="58"/>
      <c r="E10" s="58"/>
      <c r="F10" s="59" t="s">
        <v>26</v>
      </c>
      <c r="G10" s="60"/>
      <c r="H10" s="60"/>
      <c r="I10" s="61"/>
      <c r="J10" s="42"/>
      <c r="K10" s="92"/>
      <c r="L10" s="22"/>
    </row>
    <row r="11" spans="1:16" ht="30" customHeight="1" x14ac:dyDescent="0.3">
      <c r="A11" s="7" t="s">
        <v>0</v>
      </c>
      <c r="B11" s="62"/>
      <c r="C11" s="63"/>
      <c r="D11" s="63"/>
      <c r="E11" s="63"/>
      <c r="F11" s="64"/>
      <c r="G11" s="65"/>
      <c r="H11" s="65"/>
      <c r="I11" s="66"/>
      <c r="J11" s="42"/>
      <c r="K11" s="92"/>
      <c r="L11" s="22"/>
    </row>
    <row r="12" spans="1:16" ht="30" customHeight="1" x14ac:dyDescent="0.3">
      <c r="A12" s="7" t="s">
        <v>1</v>
      </c>
      <c r="B12" s="83"/>
      <c r="C12" s="84"/>
      <c r="D12" s="84"/>
      <c r="E12" s="85"/>
      <c r="F12" s="86"/>
      <c r="G12" s="84"/>
      <c r="H12" s="84"/>
      <c r="I12" s="87"/>
      <c r="J12" s="42"/>
      <c r="K12" s="92"/>
      <c r="L12" s="22"/>
    </row>
    <row r="13" spans="1:16" ht="30" customHeight="1" x14ac:dyDescent="0.3">
      <c r="A13" s="7" t="s">
        <v>2</v>
      </c>
      <c r="B13" s="67"/>
      <c r="C13" s="68"/>
      <c r="D13" s="68"/>
      <c r="E13" s="68"/>
      <c r="F13" s="69"/>
      <c r="G13" s="68"/>
      <c r="H13" s="68"/>
      <c r="I13" s="70"/>
      <c r="J13" s="44"/>
      <c r="K13" s="96"/>
      <c r="L13" s="19"/>
    </row>
    <row r="14" spans="1:16" ht="30" customHeight="1" x14ac:dyDescent="0.3">
      <c r="A14" s="7" t="s">
        <v>1</v>
      </c>
      <c r="B14" s="67"/>
      <c r="C14" s="68"/>
      <c r="D14" s="68"/>
      <c r="E14" s="68"/>
      <c r="F14" s="69"/>
      <c r="G14" s="68"/>
      <c r="H14" s="68"/>
      <c r="I14" s="70"/>
      <c r="J14" s="42" t="s">
        <v>6</v>
      </c>
      <c r="K14" s="94"/>
      <c r="L14" s="23"/>
    </row>
    <row r="15" spans="1:16" ht="30" customHeight="1" x14ac:dyDescent="0.3">
      <c r="A15" s="7" t="s">
        <v>2</v>
      </c>
      <c r="B15" s="67"/>
      <c r="C15" s="68"/>
      <c r="D15" s="68"/>
      <c r="E15" s="68"/>
      <c r="F15" s="69"/>
      <c r="G15" s="68"/>
      <c r="H15" s="68"/>
      <c r="I15" s="70"/>
      <c r="J15" s="42"/>
      <c r="K15" s="92"/>
      <c r="L15" s="22"/>
    </row>
    <row r="16" spans="1:16" ht="30" customHeight="1" x14ac:dyDescent="0.3">
      <c r="A16" s="7" t="s">
        <v>1</v>
      </c>
      <c r="B16" s="67"/>
      <c r="C16" s="68"/>
      <c r="D16" s="68"/>
      <c r="E16" s="68"/>
      <c r="F16" s="69"/>
      <c r="G16" s="68"/>
      <c r="H16" s="68"/>
      <c r="I16" s="70"/>
      <c r="J16" s="42"/>
      <c r="K16" s="92"/>
      <c r="L16" s="22"/>
    </row>
    <row r="17" spans="1:12" ht="30" customHeight="1" x14ac:dyDescent="0.3">
      <c r="A17" s="7" t="s">
        <v>2</v>
      </c>
      <c r="B17" s="67"/>
      <c r="C17" s="68"/>
      <c r="D17" s="68"/>
      <c r="E17" s="68"/>
      <c r="F17" s="69"/>
      <c r="G17" s="68"/>
      <c r="H17" s="68"/>
      <c r="I17" s="70"/>
      <c r="J17" s="42"/>
      <c r="K17" s="92"/>
      <c r="L17" s="22"/>
    </row>
    <row r="18" spans="1:12" ht="30" customHeight="1" thickBot="1" x14ac:dyDescent="0.35">
      <c r="A18" s="7" t="s">
        <v>1</v>
      </c>
      <c r="B18" s="81"/>
      <c r="C18" s="82"/>
      <c r="D18" s="82"/>
      <c r="E18" s="82"/>
      <c r="F18" s="71"/>
      <c r="G18" s="72"/>
      <c r="H18" s="72"/>
      <c r="I18" s="73"/>
      <c r="J18" s="42"/>
      <c r="K18" s="92"/>
      <c r="L18" s="22"/>
    </row>
    <row r="19" spans="1:12" ht="30" customHeight="1" thickBot="1" x14ac:dyDescent="0.35">
      <c r="A19" s="7" t="s">
        <v>2</v>
      </c>
      <c r="B19" s="9"/>
      <c r="C19" s="10"/>
      <c r="D19" s="10"/>
      <c r="E19" s="11"/>
      <c r="F19" s="9"/>
      <c r="G19" s="10"/>
      <c r="H19" s="10"/>
      <c r="I19" s="13"/>
      <c r="J19" s="44"/>
      <c r="K19" s="96"/>
      <c r="L19" s="24"/>
    </row>
    <row r="20" spans="1:12" ht="30" customHeight="1" x14ac:dyDescent="0.3">
      <c r="A20" s="7" t="s">
        <v>1</v>
      </c>
      <c r="B20" s="74" t="s">
        <v>27</v>
      </c>
      <c r="C20" s="75"/>
      <c r="D20" s="75"/>
      <c r="E20" s="75"/>
      <c r="F20" s="75"/>
      <c r="G20" s="75"/>
      <c r="H20" s="75"/>
      <c r="I20" s="76"/>
      <c r="J20" s="42" t="s">
        <v>7</v>
      </c>
      <c r="K20" s="94"/>
      <c r="L20" s="23"/>
    </row>
    <row r="21" spans="1:12" ht="30" customHeight="1" x14ac:dyDescent="0.3">
      <c r="A21" s="7" t="s">
        <v>2</v>
      </c>
      <c r="B21" s="88"/>
      <c r="C21" s="89"/>
      <c r="D21" s="89"/>
      <c r="E21" s="89"/>
      <c r="F21" s="89"/>
      <c r="G21" s="89"/>
      <c r="H21" s="89"/>
      <c r="I21" s="90"/>
      <c r="J21" s="42"/>
      <c r="K21" s="92"/>
      <c r="L21" s="22"/>
    </row>
    <row r="22" spans="1:12" ht="30" customHeight="1" x14ac:dyDescent="0.3">
      <c r="A22" s="7" t="s">
        <v>1</v>
      </c>
      <c r="B22" s="77"/>
      <c r="C22" s="68"/>
      <c r="D22" s="68"/>
      <c r="E22" s="68"/>
      <c r="F22" s="68"/>
      <c r="G22" s="68"/>
      <c r="H22" s="68"/>
      <c r="I22" s="70"/>
      <c r="J22" s="42"/>
      <c r="K22" s="92"/>
      <c r="L22" s="22"/>
    </row>
    <row r="23" spans="1:12" ht="30" customHeight="1" x14ac:dyDescent="0.3">
      <c r="A23" s="7" t="s">
        <v>2</v>
      </c>
      <c r="B23" s="77"/>
      <c r="C23" s="68"/>
      <c r="D23" s="68"/>
      <c r="E23" s="68"/>
      <c r="F23" s="68"/>
      <c r="G23" s="68"/>
      <c r="H23" s="68"/>
      <c r="I23" s="70"/>
      <c r="J23" s="42"/>
      <c r="K23" s="92"/>
      <c r="L23" s="22"/>
    </row>
    <row r="24" spans="1:12" ht="30" customHeight="1" x14ac:dyDescent="0.3">
      <c r="A24" s="7" t="s">
        <v>1</v>
      </c>
      <c r="B24" s="77"/>
      <c r="C24" s="68"/>
      <c r="D24" s="68"/>
      <c r="E24" s="68"/>
      <c r="F24" s="68"/>
      <c r="G24" s="68"/>
      <c r="H24" s="68"/>
      <c r="I24" s="70"/>
      <c r="J24" s="42"/>
      <c r="K24" s="92"/>
      <c r="L24" s="22"/>
    </row>
    <row r="25" spans="1:12" ht="30" customHeight="1" x14ac:dyDescent="0.3">
      <c r="A25" s="7" t="s">
        <v>2</v>
      </c>
      <c r="B25" s="77"/>
      <c r="C25" s="68"/>
      <c r="D25" s="68"/>
      <c r="E25" s="68"/>
      <c r="F25" s="68"/>
      <c r="G25" s="68"/>
      <c r="H25" s="68"/>
      <c r="I25" s="70"/>
      <c r="J25" s="44"/>
      <c r="K25" s="96"/>
      <c r="L25" s="24"/>
    </row>
    <row r="26" spans="1:12" ht="30" customHeight="1" x14ac:dyDescent="0.3">
      <c r="A26" s="7" t="s">
        <v>1</v>
      </c>
      <c r="B26" s="77"/>
      <c r="C26" s="68"/>
      <c r="D26" s="68"/>
      <c r="E26" s="68"/>
      <c r="F26" s="68"/>
      <c r="G26" s="68"/>
      <c r="H26" s="68"/>
      <c r="I26" s="70"/>
      <c r="J26" s="42" t="s">
        <v>8</v>
      </c>
      <c r="K26" s="94"/>
      <c r="L26" s="23"/>
    </row>
    <row r="27" spans="1:12" ht="30" customHeight="1" x14ac:dyDescent="0.3">
      <c r="A27" s="7" t="s">
        <v>2</v>
      </c>
      <c r="B27" s="77"/>
      <c r="C27" s="68"/>
      <c r="D27" s="68"/>
      <c r="E27" s="68"/>
      <c r="F27" s="68"/>
      <c r="G27" s="68"/>
      <c r="H27" s="68"/>
      <c r="I27" s="70"/>
      <c r="J27" s="42"/>
      <c r="K27" s="92"/>
      <c r="L27" s="22"/>
    </row>
    <row r="28" spans="1:12" ht="30" customHeight="1" x14ac:dyDescent="0.3">
      <c r="A28" s="7" t="s">
        <v>1</v>
      </c>
      <c r="B28" s="77"/>
      <c r="C28" s="68"/>
      <c r="D28" s="68"/>
      <c r="E28" s="68"/>
      <c r="F28" s="68"/>
      <c r="G28" s="68"/>
      <c r="H28" s="68"/>
      <c r="I28" s="70"/>
      <c r="J28" s="42"/>
      <c r="K28" s="92"/>
      <c r="L28" s="22"/>
    </row>
    <row r="29" spans="1:12" ht="30" customHeight="1" x14ac:dyDescent="0.3">
      <c r="A29" s="7" t="s">
        <v>2</v>
      </c>
      <c r="B29" s="77"/>
      <c r="C29" s="68"/>
      <c r="D29" s="68"/>
      <c r="E29" s="68"/>
      <c r="F29" s="68"/>
      <c r="G29" s="68"/>
      <c r="H29" s="68"/>
      <c r="I29" s="70"/>
      <c r="J29" s="42"/>
      <c r="K29" s="92"/>
      <c r="L29" s="22"/>
    </row>
    <row r="30" spans="1:12" ht="30" customHeight="1" x14ac:dyDescent="0.3">
      <c r="A30" s="7" t="s">
        <v>1</v>
      </c>
      <c r="B30" s="77"/>
      <c r="C30" s="68"/>
      <c r="D30" s="68"/>
      <c r="E30" s="68"/>
      <c r="F30" s="68"/>
      <c r="G30" s="68"/>
      <c r="H30" s="68"/>
      <c r="I30" s="70"/>
      <c r="J30" s="42"/>
      <c r="K30" s="92"/>
      <c r="L30" s="22"/>
    </row>
    <row r="31" spans="1:12" ht="30" customHeight="1" thickBot="1" x14ac:dyDescent="0.4">
      <c r="A31" s="7" t="s">
        <v>2</v>
      </c>
      <c r="B31" s="78"/>
      <c r="C31" s="79"/>
      <c r="D31" s="79"/>
      <c r="E31" s="79"/>
      <c r="F31" s="79"/>
      <c r="G31" s="79"/>
      <c r="H31" s="79"/>
      <c r="I31" s="80"/>
      <c r="J31" s="42"/>
      <c r="K31" s="93"/>
      <c r="L31" s="25"/>
    </row>
  </sheetData>
  <mergeCells count="31">
    <mergeCell ref="B31:I31"/>
    <mergeCell ref="F12:I12"/>
    <mergeCell ref="B12:E12"/>
    <mergeCell ref="B21:I21"/>
    <mergeCell ref="B26:I26"/>
    <mergeCell ref="B27:I27"/>
    <mergeCell ref="B28:I28"/>
    <mergeCell ref="B29:I29"/>
    <mergeCell ref="B30:I30"/>
    <mergeCell ref="B20:I20"/>
    <mergeCell ref="B22:I22"/>
    <mergeCell ref="B23:I23"/>
    <mergeCell ref="B24:I24"/>
    <mergeCell ref="B25:I25"/>
    <mergeCell ref="B16:E16"/>
    <mergeCell ref="F16:I16"/>
    <mergeCell ref="B17:E17"/>
    <mergeCell ref="F17:I17"/>
    <mergeCell ref="B18:E18"/>
    <mergeCell ref="F18:I18"/>
    <mergeCell ref="B13:E13"/>
    <mergeCell ref="F13:I13"/>
    <mergeCell ref="B14:E14"/>
    <mergeCell ref="F14:I14"/>
    <mergeCell ref="B15:E15"/>
    <mergeCell ref="F15:I15"/>
    <mergeCell ref="B2:B8"/>
    <mergeCell ref="B10:E10"/>
    <mergeCell ref="F10:I10"/>
    <mergeCell ref="B11:E11"/>
    <mergeCell ref="F11:I11"/>
  </mergeCells>
  <conditionalFormatting sqref="C3:H3">
    <cfRule type="expression" dxfId="47" priority="6" stopIfTrue="1">
      <formula>DAY(C3)&gt;8</formula>
    </cfRule>
  </conditionalFormatting>
  <conditionalFormatting sqref="C7:I8">
    <cfRule type="expression" dxfId="46" priority="5" stopIfTrue="1">
      <formula>AND(DAY(C7)&gt;=1,DAY(C7)&lt;=15)</formula>
    </cfRule>
  </conditionalFormatting>
  <conditionalFormatting sqref="C3:I8">
    <cfRule type="expression" dxfId="45" priority="7">
      <formula>VLOOKUP(DAY(C3),HausaufgabenTage,1,FALSE)=DAY(C3)</formula>
    </cfRule>
  </conditionalFormatting>
  <dataValidations count="8">
    <dataValidation allowBlank="1" showInputMessage="1" showErrorMessage="1" prompt="Wenn diese Zeile eine kleinere Zahl als die vorhergehende Zahl oder Zeile mit Zahlen enthält, dann enthält diese Zeile Datumswerte für den nächsten Kalendermonat." sqref="C8" xr:uid="{00000000-0002-0000-0800-000002000000}"/>
    <dataValidation allowBlank="1" showInputMessage="1" showErrorMessage="1" prompt="Wenn diese Zeile nicht die Zahl 1 enthält, handelt es sich um einen Tag aus einem Vormonat. Zellen C3:I8 enthalten Daten für den aktuellen Monat." sqref="C3" xr:uid="{00000000-0002-0000-0800-000003000000}"/>
    <dataValidation allowBlank="1" showInputMessage="1" showErrorMessage="1" prompt="Die Zellen C2:I2 enthalten Wochentage." sqref="C2" xr:uid="{00000000-0002-0000-0800-000004000000}"/>
    <dataValidation allowBlank="1" showInputMessage="1" showErrorMessage="1" prompt="Bereiten Sie auf diesem Arbeitsblatt einen Wochenzeitplan vor, und erstellen Sie eine Aufgabenliste. Aufgaben werden im monatlichen Kalender für das in Zelle B1 auf dem Januar-Arbeitsblatt eingegebene Jahr automatisch hervorgehoben." sqref="A1" xr:uid="{00000000-0002-0000-0800-000005000000}"/>
    <dataValidation allowBlank="1" showInputMessage="1" showErrorMessage="1" prompt="Wochentage sind in dieser Spalte mit 6 Zeilen für Aufgaben für jeden gruppierten Wochentag im Monat gruppiert. Fügen Sie neue Zeilen ein, um weitere Aufgaben hinzuzufügen. Im Kalender auf der linken Seite werden Elemente hervorgehoben." sqref="J1" xr:uid="{00000000-0002-0000-0800-000008000000}"/>
    <dataValidation allowBlank="1" showInputMessage="1" showErrorMessage="1" prompt="Geben Sie in dieser Spalte die Aufgabendetails ein, die dem Wochentag in Spalte J und dem Tag in Spalte K für den Kalendermonat links entsprechen." sqref="L1" xr:uid="{00000000-0002-0000-0800-000009000000}"/>
    <dataValidation allowBlank="1" showInputMessage="1" showErrorMessage="1" prompt="Geben Sie den Tag im Monat für die Aufgabe ein, der dem Wochentag in Spalte J entspricht. Durch dieses Datum wird die Aufgabe im Kalender links hervorgehoben." sqref="K1" xr:uid="{00000000-0002-0000-0800-00000A000000}"/>
    <dataValidation allowBlank="1" showInputMessage="1" showErrorMessage="1" prompt="Diese Zeile enthält Wochentage von Montag bis Freitag." sqref="B10 B20" xr:uid="{D157C6D3-FE94-4EE7-81A0-744F9DDEF8B5}"/>
  </dataValidations>
  <printOptions horizontalCentered="1" verticalCentered="1"/>
  <pageMargins left="0.5" right="0.5" top="0.5" bottom="0.5" header="0.3" footer="0.3"/>
  <pageSetup paperSize="9" scale="58" orientation="landscape"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79998168889431442"/>
    <pageSetUpPr fitToPage="1"/>
  </sheetPr>
  <dimension ref="A1:P31"/>
  <sheetViews>
    <sheetView showGridLines="0" zoomScaleNormal="100" zoomScalePageLayoutView="84" workbookViewId="0">
      <selection activeCell="K10" sqref="K10"/>
    </sheetView>
  </sheetViews>
  <sheetFormatPr baseColWidth="10" defaultColWidth="8.58203125" defaultRowHeight="30" customHeight="1" x14ac:dyDescent="0.3"/>
  <cols>
    <col min="1" max="1" width="2.58203125" style="1" customWidth="1"/>
    <col min="2" max="2" width="20.58203125" style="5" customWidth="1"/>
    <col min="3" max="8" width="10.58203125" style="1" customWidth="1"/>
    <col min="9" max="9" width="20.58203125" style="1" customWidth="1"/>
    <col min="10" max="10" width="10.58203125" style="39" customWidth="1"/>
    <col min="11" max="11" width="10.58203125" style="2" customWidth="1"/>
    <col min="12" max="12" width="70.58203125" style="1" customWidth="1"/>
    <col min="13" max="13" width="2.58203125" customWidth="1"/>
  </cols>
  <sheetData>
    <row r="1" spans="1:16" ht="30" customHeight="1" thickBot="1" x14ac:dyDescent="0.55000000000000004">
      <c r="A1" s="5"/>
      <c r="B1" s="50">
        <f>KalenderJahr</f>
        <v>2022</v>
      </c>
      <c r="J1" s="38" t="s">
        <v>0</v>
      </c>
      <c r="K1" s="6" t="s">
        <v>11</v>
      </c>
      <c r="L1" s="54" t="s">
        <v>12</v>
      </c>
    </row>
    <row r="2" spans="1:16" ht="30" customHeight="1" thickTop="1" x14ac:dyDescent="0.3">
      <c r="A2" s="31"/>
      <c r="B2" s="55" t="s">
        <v>22</v>
      </c>
      <c r="C2" s="51" t="s">
        <v>4</v>
      </c>
      <c r="D2" s="51" t="s">
        <v>5</v>
      </c>
      <c r="E2" s="51" t="s">
        <v>6</v>
      </c>
      <c r="F2" s="51" t="s">
        <v>7</v>
      </c>
      <c r="G2" s="51" t="s">
        <v>8</v>
      </c>
      <c r="H2" s="52" t="s">
        <v>9</v>
      </c>
      <c r="I2" s="53" t="s">
        <v>10</v>
      </c>
      <c r="J2" s="42" t="s">
        <v>4</v>
      </c>
      <c r="K2" s="94"/>
      <c r="L2" s="21"/>
    </row>
    <row r="3" spans="1:16" ht="30" customHeight="1" x14ac:dyDescent="0.3">
      <c r="A3" s="31"/>
      <c r="B3" s="55"/>
      <c r="C3" s="8">
        <f>IF(DAY(OktSo1)=1,OktSo1-6,OktSo1+1)</f>
        <v>44830</v>
      </c>
      <c r="D3" s="8">
        <f>IF(DAY(OktSo1)=1,OktSo1-5,OktSo1+2)</f>
        <v>44831</v>
      </c>
      <c r="E3" s="8">
        <f>IF(DAY(OktSo1)=1,OktSo1-4,OktSo1+3)</f>
        <v>44832</v>
      </c>
      <c r="F3" s="8">
        <f>IF(DAY(OktSo1)=1,OktSo1-3,OktSo1+4)</f>
        <v>44833</v>
      </c>
      <c r="G3" s="8">
        <f>IF(DAY(OktSo1)=1,OktSo1-2,OktSo1+5)</f>
        <v>44834</v>
      </c>
      <c r="H3" s="8">
        <f>IF(DAY(OktSo1)=1,OktSo1-1,OktSo1+6)</f>
        <v>44835</v>
      </c>
      <c r="I3" s="14">
        <f>IF(DAY(OktSo1)=1,OktSo1,OktSo1+7)</f>
        <v>44836</v>
      </c>
      <c r="J3" s="42"/>
      <c r="K3" s="92"/>
      <c r="L3" s="22"/>
      <c r="P3" s="32"/>
    </row>
    <row r="4" spans="1:16" ht="30" customHeight="1" x14ac:dyDescent="0.3">
      <c r="A4" s="31"/>
      <c r="B4" s="55"/>
      <c r="C4" s="8">
        <f>IF(DAY(OktSo1)=1,OktSo1+1,OktSo1+8)</f>
        <v>44837</v>
      </c>
      <c r="D4" s="8">
        <f>IF(DAY(OktSo1)=1,OktSo1+2,OktSo1+9)</f>
        <v>44838</v>
      </c>
      <c r="E4" s="8">
        <f>IF(DAY(OktSo1)=1,OktSo1+3,OktSo1+10)</f>
        <v>44839</v>
      </c>
      <c r="F4" s="8">
        <f>IF(DAY(OktSo1)=1,OktSo1+4,OktSo1+11)</f>
        <v>44840</v>
      </c>
      <c r="G4" s="8">
        <f>IF(DAY(OktSo1)=1,OktSo1+5,OktSo1+12)</f>
        <v>44841</v>
      </c>
      <c r="H4" s="8">
        <f>IF(DAY(OktSo1)=1,OktSo1+6,OktSo1+13)</f>
        <v>44842</v>
      </c>
      <c r="I4" s="14">
        <f>IF(DAY(OktSo1)=1,OktSo1+7,OktSo1+14)</f>
        <v>44843</v>
      </c>
      <c r="J4" s="42"/>
      <c r="K4" s="92"/>
      <c r="L4" s="22"/>
    </row>
    <row r="5" spans="1:16" ht="30" customHeight="1" x14ac:dyDescent="0.3">
      <c r="A5" s="31"/>
      <c r="B5" s="55"/>
      <c r="C5" s="8">
        <f>IF(DAY(OktSo1)=1,OktSo1+8,OktSo1+15)</f>
        <v>44844</v>
      </c>
      <c r="D5" s="8">
        <f>IF(DAY(OktSo1)=1,OktSo1+9,OktSo1+16)</f>
        <v>44845</v>
      </c>
      <c r="E5" s="8">
        <f>IF(DAY(OktSo1)=1,OktSo1+10,OktSo1+17)</f>
        <v>44846</v>
      </c>
      <c r="F5" s="8">
        <f>IF(DAY(OktSo1)=1,OktSo1+11,OktSo1+18)</f>
        <v>44847</v>
      </c>
      <c r="G5" s="8">
        <f>IF(DAY(OktSo1)=1,OktSo1+12,OktSo1+19)</f>
        <v>44848</v>
      </c>
      <c r="H5" s="8">
        <f>IF(DAY(OktSo1)=1,OktSo1+13,OktSo1+20)</f>
        <v>44849</v>
      </c>
      <c r="I5" s="14">
        <f>IF(DAY(OktSo1)=1,OktSo1+14,OktSo1+21)</f>
        <v>44850</v>
      </c>
      <c r="J5" s="42"/>
      <c r="K5" s="92"/>
      <c r="L5" s="22"/>
    </row>
    <row r="6" spans="1:16" ht="30" customHeight="1" x14ac:dyDescent="0.3">
      <c r="A6" s="31"/>
      <c r="B6" s="55"/>
      <c r="C6" s="8">
        <f>IF(DAY(OktSo1)=1,OktSo1+15,OktSo1+22)</f>
        <v>44851</v>
      </c>
      <c r="D6" s="8">
        <f>IF(DAY(OktSo1)=1,OktSo1+16,OktSo1+23)</f>
        <v>44852</v>
      </c>
      <c r="E6" s="8">
        <f>IF(DAY(OktSo1)=1,OktSo1+17,OktSo1+24)</f>
        <v>44853</v>
      </c>
      <c r="F6" s="8">
        <f>IF(DAY(OktSo1)=1,OktSo1+18,OktSo1+25)</f>
        <v>44854</v>
      </c>
      <c r="G6" s="8">
        <f>IF(DAY(OktSo1)=1,OktSo1+19,OktSo1+26)</f>
        <v>44855</v>
      </c>
      <c r="H6" s="8">
        <f>IF(DAY(OktSo1)=1,OktSo1+20,OktSo1+27)</f>
        <v>44856</v>
      </c>
      <c r="I6" s="14">
        <f>IF(DAY(OktSo1)=1,OktSo1+21,OktSo1+28)</f>
        <v>44857</v>
      </c>
      <c r="J6" s="42"/>
      <c r="K6" s="92"/>
      <c r="L6" s="22"/>
    </row>
    <row r="7" spans="1:16" ht="30" customHeight="1" x14ac:dyDescent="0.3">
      <c r="A7" s="31"/>
      <c r="B7" s="55"/>
      <c r="C7" s="8">
        <f>IF(DAY(OktSo1)=1,OktSo1+22,OktSo1+29)</f>
        <v>44858</v>
      </c>
      <c r="D7" s="8">
        <f>IF(DAY(OktSo1)=1,OktSo1+23,OktSo1+30)</f>
        <v>44859</v>
      </c>
      <c r="E7" s="8">
        <f>IF(DAY(OktSo1)=1,OktSo1+24,OktSo1+31)</f>
        <v>44860</v>
      </c>
      <c r="F7" s="8">
        <f>IF(DAY(OktSo1)=1,OktSo1+25,OktSo1+32)</f>
        <v>44861</v>
      </c>
      <c r="G7" s="8">
        <f>IF(DAY(OktSo1)=1,OktSo1+26,OktSo1+33)</f>
        <v>44862</v>
      </c>
      <c r="H7" s="8">
        <f>IF(DAY(OktSo1)=1,OktSo1+27,OktSo1+34)</f>
        <v>44863</v>
      </c>
      <c r="I7" s="14">
        <f>IF(DAY(OktSo1)=1,OktSo1+28,OktSo1+35)</f>
        <v>44864</v>
      </c>
      <c r="J7" s="44"/>
      <c r="K7" s="96"/>
      <c r="L7" s="19"/>
    </row>
    <row r="8" spans="1:16" ht="30" customHeight="1" thickBot="1" x14ac:dyDescent="0.35">
      <c r="A8" s="31"/>
      <c r="B8" s="56"/>
      <c r="C8" s="29">
        <f>IF(DAY(OktSo1)=1,OktSo1+29,OktSo1+36)</f>
        <v>44865</v>
      </c>
      <c r="D8" s="29">
        <f>IF(DAY(OktSo1)=1,OktSo1+30,OktSo1+37)</f>
        <v>44866</v>
      </c>
      <c r="E8" s="29">
        <f>IF(DAY(OktSo1)=1,OktSo1+31,OktSo1+38)</f>
        <v>44867</v>
      </c>
      <c r="F8" s="29">
        <f>IF(DAY(OktSo1)=1,OktSo1+32,OktSo1+39)</f>
        <v>44868</v>
      </c>
      <c r="G8" s="29">
        <f>IF(DAY(OktSo1)=1,OktSo1+33,OktSo1+40)</f>
        <v>44869</v>
      </c>
      <c r="H8" s="29">
        <f>IF(DAY(OktSo1)=1,OktSo1+34,OktSo1+41)</f>
        <v>44870</v>
      </c>
      <c r="I8" s="30">
        <f>IF(DAY(OktSo1)=1,OktSo1+35,OktSo1+42)</f>
        <v>44871</v>
      </c>
      <c r="J8" s="42" t="s">
        <v>5</v>
      </c>
      <c r="K8" s="94"/>
      <c r="L8" s="23"/>
    </row>
    <row r="9" spans="1:16" ht="30" customHeight="1" thickTop="1" thickBot="1" x14ac:dyDescent="0.35">
      <c r="A9" s="31"/>
      <c r="B9" s="33"/>
      <c r="C9" s="36"/>
      <c r="D9" s="36"/>
      <c r="E9" s="36"/>
      <c r="F9" s="36"/>
      <c r="G9" s="36"/>
      <c r="H9" s="36"/>
      <c r="I9" s="37"/>
      <c r="J9" s="42"/>
      <c r="K9" s="92"/>
      <c r="L9" s="22"/>
      <c r="O9" s="12"/>
    </row>
    <row r="10" spans="1:16" ht="30" customHeight="1" thickTop="1" thickBot="1" x14ac:dyDescent="0.35">
      <c r="A10" s="4"/>
      <c r="B10" s="57" t="s">
        <v>25</v>
      </c>
      <c r="C10" s="58"/>
      <c r="D10" s="58"/>
      <c r="E10" s="58"/>
      <c r="F10" s="59" t="s">
        <v>26</v>
      </c>
      <c r="G10" s="60"/>
      <c r="H10" s="60"/>
      <c r="I10" s="61"/>
      <c r="J10" s="42"/>
      <c r="K10" s="92"/>
      <c r="L10" s="22"/>
    </row>
    <row r="11" spans="1:16" ht="30" customHeight="1" x14ac:dyDescent="0.3">
      <c r="A11" s="7" t="s">
        <v>0</v>
      </c>
      <c r="B11" s="62"/>
      <c r="C11" s="63"/>
      <c r="D11" s="63"/>
      <c r="E11" s="63"/>
      <c r="F11" s="64"/>
      <c r="G11" s="65"/>
      <c r="H11" s="65"/>
      <c r="I11" s="66"/>
      <c r="J11" s="42"/>
      <c r="K11" s="92"/>
      <c r="L11" s="22"/>
    </row>
    <row r="12" spans="1:16" ht="30" customHeight="1" x14ac:dyDescent="0.3">
      <c r="A12" s="7" t="s">
        <v>1</v>
      </c>
      <c r="B12" s="83"/>
      <c r="C12" s="84"/>
      <c r="D12" s="84"/>
      <c r="E12" s="85"/>
      <c r="F12" s="86"/>
      <c r="G12" s="84"/>
      <c r="H12" s="84"/>
      <c r="I12" s="87"/>
      <c r="J12" s="42"/>
      <c r="K12" s="92"/>
      <c r="L12" s="22"/>
    </row>
    <row r="13" spans="1:16" ht="30" customHeight="1" x14ac:dyDescent="0.3">
      <c r="A13" s="7" t="s">
        <v>2</v>
      </c>
      <c r="B13" s="67"/>
      <c r="C13" s="68"/>
      <c r="D13" s="68"/>
      <c r="E13" s="68"/>
      <c r="F13" s="69"/>
      <c r="G13" s="68"/>
      <c r="H13" s="68"/>
      <c r="I13" s="70"/>
      <c r="J13" s="44"/>
      <c r="K13" s="96"/>
      <c r="L13" s="19"/>
    </row>
    <row r="14" spans="1:16" ht="30" customHeight="1" x14ac:dyDescent="0.3">
      <c r="A14" s="7" t="s">
        <v>1</v>
      </c>
      <c r="B14" s="67"/>
      <c r="C14" s="68"/>
      <c r="D14" s="68"/>
      <c r="E14" s="68"/>
      <c r="F14" s="69"/>
      <c r="G14" s="68"/>
      <c r="H14" s="68"/>
      <c r="I14" s="70"/>
      <c r="J14" s="42" t="s">
        <v>6</v>
      </c>
      <c r="K14" s="94"/>
      <c r="L14" s="23"/>
    </row>
    <row r="15" spans="1:16" ht="30" customHeight="1" x14ac:dyDescent="0.3">
      <c r="A15" s="7" t="s">
        <v>2</v>
      </c>
      <c r="B15" s="67"/>
      <c r="C15" s="68"/>
      <c r="D15" s="68"/>
      <c r="E15" s="68"/>
      <c r="F15" s="69"/>
      <c r="G15" s="68"/>
      <c r="H15" s="68"/>
      <c r="I15" s="70"/>
      <c r="J15" s="42"/>
      <c r="K15" s="92"/>
      <c r="L15" s="22"/>
    </row>
    <row r="16" spans="1:16" ht="30" customHeight="1" x14ac:dyDescent="0.3">
      <c r="A16" s="7" t="s">
        <v>1</v>
      </c>
      <c r="B16" s="67"/>
      <c r="C16" s="68"/>
      <c r="D16" s="68"/>
      <c r="E16" s="68"/>
      <c r="F16" s="69"/>
      <c r="G16" s="68"/>
      <c r="H16" s="68"/>
      <c r="I16" s="70"/>
      <c r="J16" s="42"/>
      <c r="K16" s="92"/>
      <c r="L16" s="22"/>
    </row>
    <row r="17" spans="1:12" ht="30" customHeight="1" x14ac:dyDescent="0.3">
      <c r="A17" s="7" t="s">
        <v>2</v>
      </c>
      <c r="B17" s="67"/>
      <c r="C17" s="68"/>
      <c r="D17" s="68"/>
      <c r="E17" s="68"/>
      <c r="F17" s="69"/>
      <c r="G17" s="68"/>
      <c r="H17" s="68"/>
      <c r="I17" s="70"/>
      <c r="J17" s="42"/>
      <c r="K17" s="92"/>
      <c r="L17" s="22"/>
    </row>
    <row r="18" spans="1:12" ht="30" customHeight="1" thickBot="1" x14ac:dyDescent="0.35">
      <c r="A18" s="7" t="s">
        <v>1</v>
      </c>
      <c r="B18" s="81"/>
      <c r="C18" s="82"/>
      <c r="D18" s="82"/>
      <c r="E18" s="82"/>
      <c r="F18" s="71"/>
      <c r="G18" s="72"/>
      <c r="H18" s="72"/>
      <c r="I18" s="73"/>
      <c r="J18" s="42"/>
      <c r="K18" s="92"/>
      <c r="L18" s="22"/>
    </row>
    <row r="19" spans="1:12" ht="30" customHeight="1" thickBot="1" x14ac:dyDescent="0.35">
      <c r="A19" s="7" t="s">
        <v>2</v>
      </c>
      <c r="B19" s="9"/>
      <c r="C19" s="10"/>
      <c r="D19" s="10"/>
      <c r="E19" s="11"/>
      <c r="F19" s="9"/>
      <c r="G19" s="10"/>
      <c r="H19" s="10"/>
      <c r="I19" s="13"/>
      <c r="J19" s="44"/>
      <c r="K19" s="96"/>
      <c r="L19" s="24"/>
    </row>
    <row r="20" spans="1:12" ht="30" customHeight="1" x14ac:dyDescent="0.3">
      <c r="A20" s="7" t="s">
        <v>1</v>
      </c>
      <c r="B20" s="74" t="s">
        <v>27</v>
      </c>
      <c r="C20" s="75"/>
      <c r="D20" s="75"/>
      <c r="E20" s="75"/>
      <c r="F20" s="75"/>
      <c r="G20" s="75"/>
      <c r="H20" s="75"/>
      <c r="I20" s="76"/>
      <c r="J20" s="42" t="s">
        <v>7</v>
      </c>
      <c r="K20" s="94"/>
      <c r="L20" s="23"/>
    </row>
    <row r="21" spans="1:12" ht="30" customHeight="1" x14ac:dyDescent="0.3">
      <c r="A21" s="7" t="s">
        <v>2</v>
      </c>
      <c r="B21" s="88"/>
      <c r="C21" s="89"/>
      <c r="D21" s="89"/>
      <c r="E21" s="89"/>
      <c r="F21" s="89"/>
      <c r="G21" s="89"/>
      <c r="H21" s="89"/>
      <c r="I21" s="90"/>
      <c r="J21" s="42"/>
      <c r="K21" s="92"/>
      <c r="L21" s="22"/>
    </row>
    <row r="22" spans="1:12" ht="30" customHeight="1" x14ac:dyDescent="0.3">
      <c r="A22" s="7" t="s">
        <v>1</v>
      </c>
      <c r="B22" s="77"/>
      <c r="C22" s="68"/>
      <c r="D22" s="68"/>
      <c r="E22" s="68"/>
      <c r="F22" s="68"/>
      <c r="G22" s="68"/>
      <c r="H22" s="68"/>
      <c r="I22" s="70"/>
      <c r="J22" s="42"/>
      <c r="K22" s="92"/>
      <c r="L22" s="22"/>
    </row>
    <row r="23" spans="1:12" ht="30" customHeight="1" x14ac:dyDescent="0.3">
      <c r="A23" s="7" t="s">
        <v>2</v>
      </c>
      <c r="B23" s="77"/>
      <c r="C23" s="68"/>
      <c r="D23" s="68"/>
      <c r="E23" s="68"/>
      <c r="F23" s="68"/>
      <c r="G23" s="68"/>
      <c r="H23" s="68"/>
      <c r="I23" s="70"/>
      <c r="J23" s="42"/>
      <c r="K23" s="92"/>
      <c r="L23" s="22"/>
    </row>
    <row r="24" spans="1:12" ht="30" customHeight="1" x14ac:dyDescent="0.3">
      <c r="A24" s="7" t="s">
        <v>1</v>
      </c>
      <c r="B24" s="77"/>
      <c r="C24" s="68"/>
      <c r="D24" s="68"/>
      <c r="E24" s="68"/>
      <c r="F24" s="68"/>
      <c r="G24" s="68"/>
      <c r="H24" s="68"/>
      <c r="I24" s="70"/>
      <c r="J24" s="42"/>
      <c r="K24" s="92"/>
      <c r="L24" s="22"/>
    </row>
    <row r="25" spans="1:12" ht="30" customHeight="1" x14ac:dyDescent="0.3">
      <c r="A25" s="7" t="s">
        <v>2</v>
      </c>
      <c r="B25" s="77"/>
      <c r="C25" s="68"/>
      <c r="D25" s="68"/>
      <c r="E25" s="68"/>
      <c r="F25" s="68"/>
      <c r="G25" s="68"/>
      <c r="H25" s="68"/>
      <c r="I25" s="70"/>
      <c r="J25" s="44"/>
      <c r="K25" s="96"/>
      <c r="L25" s="24"/>
    </row>
    <row r="26" spans="1:12" ht="30" customHeight="1" x14ac:dyDescent="0.3">
      <c r="A26" s="7" t="s">
        <v>1</v>
      </c>
      <c r="B26" s="77"/>
      <c r="C26" s="68"/>
      <c r="D26" s="68"/>
      <c r="E26" s="68"/>
      <c r="F26" s="68"/>
      <c r="G26" s="68"/>
      <c r="H26" s="68"/>
      <c r="I26" s="70"/>
      <c r="J26" s="42" t="s">
        <v>8</v>
      </c>
      <c r="K26" s="94"/>
      <c r="L26" s="23"/>
    </row>
    <row r="27" spans="1:12" ht="30" customHeight="1" x14ac:dyDescent="0.3">
      <c r="A27" s="7" t="s">
        <v>2</v>
      </c>
      <c r="B27" s="77"/>
      <c r="C27" s="68"/>
      <c r="D27" s="68"/>
      <c r="E27" s="68"/>
      <c r="F27" s="68"/>
      <c r="G27" s="68"/>
      <c r="H27" s="68"/>
      <c r="I27" s="70"/>
      <c r="J27" s="42"/>
      <c r="K27" s="92"/>
      <c r="L27" s="22"/>
    </row>
    <row r="28" spans="1:12" ht="30" customHeight="1" x14ac:dyDescent="0.3">
      <c r="A28" s="7" t="s">
        <v>1</v>
      </c>
      <c r="B28" s="77"/>
      <c r="C28" s="68"/>
      <c r="D28" s="68"/>
      <c r="E28" s="68"/>
      <c r="F28" s="68"/>
      <c r="G28" s="68"/>
      <c r="H28" s="68"/>
      <c r="I28" s="70"/>
      <c r="J28" s="42"/>
      <c r="K28" s="92"/>
      <c r="L28" s="22"/>
    </row>
    <row r="29" spans="1:12" ht="30" customHeight="1" x14ac:dyDescent="0.3">
      <c r="A29" s="7" t="s">
        <v>2</v>
      </c>
      <c r="B29" s="77"/>
      <c r="C29" s="68"/>
      <c r="D29" s="68"/>
      <c r="E29" s="68"/>
      <c r="F29" s="68"/>
      <c r="G29" s="68"/>
      <c r="H29" s="68"/>
      <c r="I29" s="70"/>
      <c r="J29" s="42"/>
      <c r="K29" s="92"/>
      <c r="L29" s="22"/>
    </row>
    <row r="30" spans="1:12" ht="30" customHeight="1" x14ac:dyDescent="0.3">
      <c r="A30" s="7" t="s">
        <v>1</v>
      </c>
      <c r="B30" s="77"/>
      <c r="C30" s="68"/>
      <c r="D30" s="68"/>
      <c r="E30" s="68"/>
      <c r="F30" s="68"/>
      <c r="G30" s="68"/>
      <c r="H30" s="68"/>
      <c r="I30" s="70"/>
      <c r="J30" s="42"/>
      <c r="K30" s="92"/>
      <c r="L30" s="22"/>
    </row>
    <row r="31" spans="1:12" ht="30" customHeight="1" thickBot="1" x14ac:dyDescent="0.4">
      <c r="A31" s="7" t="s">
        <v>2</v>
      </c>
      <c r="B31" s="78"/>
      <c r="C31" s="79"/>
      <c r="D31" s="79"/>
      <c r="E31" s="79"/>
      <c r="F31" s="79"/>
      <c r="G31" s="79"/>
      <c r="H31" s="79"/>
      <c r="I31" s="80"/>
      <c r="J31" s="42"/>
      <c r="K31" s="93"/>
      <c r="L31" s="25"/>
    </row>
  </sheetData>
  <mergeCells count="31">
    <mergeCell ref="B31:I31"/>
    <mergeCell ref="F12:I12"/>
    <mergeCell ref="B12:E12"/>
    <mergeCell ref="B21:I21"/>
    <mergeCell ref="B26:I26"/>
    <mergeCell ref="B27:I27"/>
    <mergeCell ref="B28:I28"/>
    <mergeCell ref="B29:I29"/>
    <mergeCell ref="B30:I30"/>
    <mergeCell ref="B20:I20"/>
    <mergeCell ref="B22:I22"/>
    <mergeCell ref="B23:I23"/>
    <mergeCell ref="B24:I24"/>
    <mergeCell ref="B25:I25"/>
    <mergeCell ref="B16:E16"/>
    <mergeCell ref="F16:I16"/>
    <mergeCell ref="B17:E17"/>
    <mergeCell ref="F17:I17"/>
    <mergeCell ref="B18:E18"/>
    <mergeCell ref="F18:I18"/>
    <mergeCell ref="B13:E13"/>
    <mergeCell ref="F13:I13"/>
    <mergeCell ref="B14:E14"/>
    <mergeCell ref="F14:I14"/>
    <mergeCell ref="B15:E15"/>
    <mergeCell ref="F15:I15"/>
    <mergeCell ref="B2:B8"/>
    <mergeCell ref="B10:E10"/>
    <mergeCell ref="F10:I10"/>
    <mergeCell ref="B11:E11"/>
    <mergeCell ref="F11:I11"/>
  </mergeCells>
  <conditionalFormatting sqref="C3:H3">
    <cfRule type="expression" dxfId="44" priority="8" stopIfTrue="1">
      <formula>DAY(C3)&gt;8</formula>
    </cfRule>
  </conditionalFormatting>
  <conditionalFormatting sqref="C7:I8">
    <cfRule type="expression" dxfId="43" priority="7" stopIfTrue="1">
      <formula>AND(DAY(C7)&gt;=1,DAY(C7)&lt;=15)</formula>
    </cfRule>
  </conditionalFormatting>
  <conditionalFormatting sqref="C3:I8">
    <cfRule type="expression" dxfId="42" priority="9">
      <formula>VLOOKUP(DAY(C3),HausaufgabenTage,1,FALSE)=DAY(C3)</formula>
    </cfRule>
  </conditionalFormatting>
  <dataValidations count="8">
    <dataValidation allowBlank="1" showInputMessage="1" showErrorMessage="1" prompt="Bereiten Sie auf diesem Arbeitsblatt einen Wochenzeitplan vor, und erstellen Sie eine Aufgabenliste. Aufgaben werden im monatlichen Kalender für das in Zelle B1 auf dem Januar-Arbeitsblatt eingegebene Jahr automatisch hervorgehoben." sqref="A1" xr:uid="{00000000-0002-0000-0900-000002000000}"/>
    <dataValidation allowBlank="1" showInputMessage="1" showErrorMessage="1" prompt="Die Zellen C2:I2 enthalten Wochentage." sqref="C2" xr:uid="{00000000-0002-0000-0900-000003000000}"/>
    <dataValidation allowBlank="1" showInputMessage="1" showErrorMessage="1" prompt="Wenn diese Zeile nicht die Zahl 1 enthält, handelt es sich um einen Tag aus einem Vormonat. Zellen C3:I8 enthalten Daten für den aktuellen Monat." sqref="C3" xr:uid="{00000000-0002-0000-0900-000004000000}"/>
    <dataValidation allowBlank="1" showInputMessage="1" showErrorMessage="1" prompt="Wenn diese Zeile eine kleinere Zahl als die vorhergehende Zahl oder Zeile mit Zahlen enthält, dann enthält diese Zeile Datumswerte für den nächsten Kalendermonat." sqref="C8" xr:uid="{00000000-0002-0000-0900-000005000000}"/>
    <dataValidation allowBlank="1" showInputMessage="1" showErrorMessage="1" prompt="Wochentage sind in dieser Spalte mit 6 Zeilen für Aufgaben für jeden gruppierten Wochentag im Monat gruppiert. Fügen Sie neue Zeilen ein, um weitere Aufgaben hinzuzufügen. Im Kalender auf der linken Seite werden Elemente hervorgehoben." sqref="J1" xr:uid="{00000000-0002-0000-0900-000008000000}"/>
    <dataValidation allowBlank="1" showInputMessage="1" showErrorMessage="1" prompt="Geben Sie in dieser Spalte die Aufgabendetails ein, die dem Wochentag in Spalte J und dem Tag in Spalte K für den Kalendermonat links entsprechen." sqref="L1" xr:uid="{00000000-0002-0000-0900-000009000000}"/>
    <dataValidation allowBlank="1" showInputMessage="1" showErrorMessage="1" prompt="Geben Sie den Tag im Monat für die Aufgabe ein, der dem Wochentag in Spalte J entspricht. Durch dieses Datum wird die Aufgabe im Kalender links hervorgehoben." sqref="K1" xr:uid="{00000000-0002-0000-0900-00000A000000}"/>
    <dataValidation allowBlank="1" showInputMessage="1" showErrorMessage="1" prompt="Diese Zeile enthält Wochentage von Montag bis Freitag." sqref="B10 B20" xr:uid="{B7AFC767-30A4-490F-A458-608C82B6A886}"/>
  </dataValidations>
  <printOptions horizontalCentered="1" verticalCentered="1"/>
  <pageMargins left="0.5" right="0.5" top="0.5" bottom="0.5" header="0.3" footer="0.3"/>
  <pageSetup paperSize="9" scale="58" orientation="landscape"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79998168889431442"/>
    <pageSetUpPr fitToPage="1"/>
  </sheetPr>
  <dimension ref="A1:P31"/>
  <sheetViews>
    <sheetView showGridLines="0" zoomScaleNormal="100" zoomScalePageLayoutView="84" workbookViewId="0">
      <selection activeCell="K10" sqref="K10"/>
    </sheetView>
  </sheetViews>
  <sheetFormatPr baseColWidth="10" defaultColWidth="8.58203125" defaultRowHeight="30" customHeight="1" x14ac:dyDescent="0.3"/>
  <cols>
    <col min="1" max="1" width="2.58203125" style="1" customWidth="1"/>
    <col min="2" max="2" width="20.58203125" style="5" customWidth="1"/>
    <col min="3" max="8" width="10.58203125" style="1" customWidth="1"/>
    <col min="9" max="9" width="20.58203125" style="1" customWidth="1"/>
    <col min="10" max="10" width="10.58203125" style="39" customWidth="1"/>
    <col min="11" max="11" width="10.58203125" style="2" customWidth="1"/>
    <col min="12" max="12" width="70.58203125" style="1" customWidth="1"/>
    <col min="13" max="13" width="2.58203125" customWidth="1"/>
  </cols>
  <sheetData>
    <row r="1" spans="1:16" ht="30" customHeight="1" thickBot="1" x14ac:dyDescent="0.55000000000000004">
      <c r="A1" s="5"/>
      <c r="B1" s="50">
        <f>KalenderJahr</f>
        <v>2022</v>
      </c>
      <c r="J1" s="38" t="s">
        <v>0</v>
      </c>
      <c r="K1" s="6" t="s">
        <v>11</v>
      </c>
      <c r="L1" s="54" t="s">
        <v>12</v>
      </c>
    </row>
    <row r="2" spans="1:16" ht="30" customHeight="1" thickTop="1" x14ac:dyDescent="0.3">
      <c r="A2" s="31"/>
      <c r="B2" s="55" t="s">
        <v>23</v>
      </c>
      <c r="C2" s="51" t="s">
        <v>4</v>
      </c>
      <c r="D2" s="51" t="s">
        <v>5</v>
      </c>
      <c r="E2" s="51" t="s">
        <v>6</v>
      </c>
      <c r="F2" s="51" t="s">
        <v>7</v>
      </c>
      <c r="G2" s="51" t="s">
        <v>8</v>
      </c>
      <c r="H2" s="52" t="s">
        <v>9</v>
      </c>
      <c r="I2" s="53" t="s">
        <v>10</v>
      </c>
      <c r="J2" s="42" t="s">
        <v>4</v>
      </c>
      <c r="K2" s="94"/>
      <c r="L2" s="21"/>
    </row>
    <row r="3" spans="1:16" ht="30" customHeight="1" x14ac:dyDescent="0.3">
      <c r="A3" s="31"/>
      <c r="B3" s="55"/>
      <c r="C3" s="8">
        <f>IF(DAY(NovSo1)=1,NovSo1-6,NovSo1+1)</f>
        <v>44865</v>
      </c>
      <c r="D3" s="8">
        <f>IF(DAY(NovSo1)=1,NovSo1-5,NovSo1+2)</f>
        <v>44866</v>
      </c>
      <c r="E3" s="8">
        <f>IF(DAY(NovSo1)=1,NovSo1-4,NovSo1+3)</f>
        <v>44867</v>
      </c>
      <c r="F3" s="8">
        <f>IF(DAY(NovSo1)=1,NovSo1-3,NovSo1+4)</f>
        <v>44868</v>
      </c>
      <c r="G3" s="8">
        <f>IF(DAY(NovSo1)=1,NovSo1-2,NovSo1+5)</f>
        <v>44869</v>
      </c>
      <c r="H3" s="8">
        <f>IF(DAY(NovSo1)=1,NovSo1-1,NovSo1+6)</f>
        <v>44870</v>
      </c>
      <c r="I3" s="14">
        <f>IF(DAY(NovSo1)=1,NovSo1,NovSo1+7)</f>
        <v>44871</v>
      </c>
      <c r="J3" s="42"/>
      <c r="K3" s="92"/>
      <c r="L3" s="22"/>
      <c r="P3" s="32"/>
    </row>
    <row r="4" spans="1:16" ht="30" customHeight="1" x14ac:dyDescent="0.3">
      <c r="A4" s="31"/>
      <c r="B4" s="55"/>
      <c r="C4" s="8">
        <f>IF(DAY(NovSo1)=1,NovSo1+1,NovSo1+8)</f>
        <v>44872</v>
      </c>
      <c r="D4" s="8">
        <f>IF(DAY(NovSo1)=1,NovSo1+2,NovSo1+9)</f>
        <v>44873</v>
      </c>
      <c r="E4" s="8">
        <f>IF(DAY(NovSo1)=1,NovSo1+3,NovSo1+10)</f>
        <v>44874</v>
      </c>
      <c r="F4" s="8">
        <f>IF(DAY(NovSo1)=1,NovSo1+4,NovSo1+11)</f>
        <v>44875</v>
      </c>
      <c r="G4" s="8">
        <f>IF(DAY(NovSo1)=1,NovSo1+5,NovSo1+12)</f>
        <v>44876</v>
      </c>
      <c r="H4" s="8">
        <f>IF(DAY(NovSo1)=1,NovSo1+6,NovSo1+13)</f>
        <v>44877</v>
      </c>
      <c r="I4" s="14">
        <f>IF(DAY(NovSo1)=1,NovSo1+7,NovSo1+14)</f>
        <v>44878</v>
      </c>
      <c r="J4" s="42"/>
      <c r="K4" s="92"/>
      <c r="L4" s="22"/>
    </row>
    <row r="5" spans="1:16" ht="30" customHeight="1" x14ac:dyDescent="0.3">
      <c r="A5" s="31"/>
      <c r="B5" s="55"/>
      <c r="C5" s="8">
        <f>IF(DAY(NovSo1)=1,NovSo1+8,NovSo1+15)</f>
        <v>44879</v>
      </c>
      <c r="D5" s="8">
        <f>IF(DAY(NovSo1)=1,NovSo1+9,NovSo1+16)</f>
        <v>44880</v>
      </c>
      <c r="E5" s="8">
        <f>IF(DAY(NovSo1)=1,NovSo1+10,NovSo1+17)</f>
        <v>44881</v>
      </c>
      <c r="F5" s="8">
        <f>IF(DAY(NovSo1)=1,NovSo1+11,NovSo1+18)</f>
        <v>44882</v>
      </c>
      <c r="G5" s="8">
        <f>IF(DAY(NovSo1)=1,NovSo1+12,NovSo1+19)</f>
        <v>44883</v>
      </c>
      <c r="H5" s="8">
        <f>IF(DAY(NovSo1)=1,NovSo1+13,NovSo1+20)</f>
        <v>44884</v>
      </c>
      <c r="I5" s="14">
        <f>IF(DAY(NovSo1)=1,NovSo1+14,NovSo1+21)</f>
        <v>44885</v>
      </c>
      <c r="J5" s="42"/>
      <c r="K5" s="92"/>
      <c r="L5" s="22"/>
    </row>
    <row r="6" spans="1:16" ht="30" customHeight="1" x14ac:dyDescent="0.3">
      <c r="A6" s="31"/>
      <c r="B6" s="55"/>
      <c r="C6" s="8">
        <f>IF(DAY(NovSo1)=1,NovSo1+15,NovSo1+22)</f>
        <v>44886</v>
      </c>
      <c r="D6" s="8">
        <f>IF(DAY(NovSo1)=1,NovSo1+16,NovSo1+23)</f>
        <v>44887</v>
      </c>
      <c r="E6" s="8">
        <f>IF(DAY(NovSo1)=1,NovSo1+17,NovSo1+24)</f>
        <v>44888</v>
      </c>
      <c r="F6" s="8">
        <f>IF(DAY(NovSo1)=1,NovSo1+18,NovSo1+25)</f>
        <v>44889</v>
      </c>
      <c r="G6" s="8">
        <f>IF(DAY(NovSo1)=1,NovSo1+19,NovSo1+26)</f>
        <v>44890</v>
      </c>
      <c r="H6" s="8">
        <f>IF(DAY(NovSo1)=1,NovSo1+20,NovSo1+27)</f>
        <v>44891</v>
      </c>
      <c r="I6" s="14">
        <f>IF(DAY(NovSo1)=1,NovSo1+21,NovSo1+28)</f>
        <v>44892</v>
      </c>
      <c r="J6" s="42"/>
      <c r="K6" s="92"/>
      <c r="L6" s="22"/>
    </row>
    <row r="7" spans="1:16" ht="30" customHeight="1" x14ac:dyDescent="0.3">
      <c r="A7" s="31"/>
      <c r="B7" s="55"/>
      <c r="C7" s="8">
        <f>IF(DAY(NovSo1)=1,NovSo1+22,NovSo1+29)</f>
        <v>44893</v>
      </c>
      <c r="D7" s="8">
        <f>IF(DAY(NovSo1)=1,NovSo1+23,NovSo1+30)</f>
        <v>44894</v>
      </c>
      <c r="E7" s="8">
        <f>IF(DAY(NovSo1)=1,NovSo1+24,NovSo1+31)</f>
        <v>44895</v>
      </c>
      <c r="F7" s="8">
        <f>IF(DAY(NovSo1)=1,NovSo1+25,NovSo1+32)</f>
        <v>44896</v>
      </c>
      <c r="G7" s="8">
        <f>IF(DAY(NovSo1)=1,NovSo1+26,NovSo1+33)</f>
        <v>44897</v>
      </c>
      <c r="H7" s="8">
        <f>IF(DAY(NovSo1)=1,NovSo1+27,NovSo1+34)</f>
        <v>44898</v>
      </c>
      <c r="I7" s="14">
        <f>IF(DAY(NovSo1)=1,NovSo1+28,NovSo1+35)</f>
        <v>44899</v>
      </c>
      <c r="J7" s="44"/>
      <c r="K7" s="96"/>
      <c r="L7" s="19"/>
    </row>
    <row r="8" spans="1:16" ht="30" customHeight="1" thickBot="1" x14ac:dyDescent="0.35">
      <c r="A8" s="31"/>
      <c r="B8" s="56"/>
      <c r="C8" s="29">
        <f>IF(DAY(NovSo1)=1,NovSo1+29,NovSo1+36)</f>
        <v>44900</v>
      </c>
      <c r="D8" s="29">
        <f>IF(DAY(NovSo1)=1,NovSo1+30,NovSo1+37)</f>
        <v>44901</v>
      </c>
      <c r="E8" s="29">
        <f>IF(DAY(NovSo1)=1,NovSo1+31,NovSo1+38)</f>
        <v>44902</v>
      </c>
      <c r="F8" s="29">
        <f>IF(DAY(NovSo1)=1,NovSo1+32,NovSo1+39)</f>
        <v>44903</v>
      </c>
      <c r="G8" s="29">
        <f>IF(DAY(NovSo1)=1,NovSo1+33,NovSo1+40)</f>
        <v>44904</v>
      </c>
      <c r="H8" s="29">
        <f>IF(DAY(NovSo1)=1,NovSo1+34,NovSo1+41)</f>
        <v>44905</v>
      </c>
      <c r="I8" s="30">
        <f>IF(DAY(NovSo1)=1,NovSo1+35,NovSo1+42)</f>
        <v>44906</v>
      </c>
      <c r="J8" s="42" t="s">
        <v>5</v>
      </c>
      <c r="K8" s="94"/>
      <c r="L8" s="23"/>
    </row>
    <row r="9" spans="1:16" ht="30" customHeight="1" thickTop="1" thickBot="1" x14ac:dyDescent="0.35">
      <c r="A9" s="31"/>
      <c r="B9" s="33"/>
      <c r="C9" s="36"/>
      <c r="D9" s="36"/>
      <c r="E9" s="36"/>
      <c r="F9" s="36"/>
      <c r="G9" s="36"/>
      <c r="H9" s="36"/>
      <c r="I9" s="37"/>
      <c r="J9" s="42"/>
      <c r="K9" s="92"/>
      <c r="L9" s="22"/>
      <c r="O9" s="12"/>
    </row>
    <row r="10" spans="1:16" ht="30" customHeight="1" thickTop="1" thickBot="1" x14ac:dyDescent="0.35">
      <c r="A10" s="4"/>
      <c r="B10" s="57" t="s">
        <v>25</v>
      </c>
      <c r="C10" s="58"/>
      <c r="D10" s="58"/>
      <c r="E10" s="58"/>
      <c r="F10" s="59" t="s">
        <v>26</v>
      </c>
      <c r="G10" s="60"/>
      <c r="H10" s="60"/>
      <c r="I10" s="61"/>
      <c r="J10" s="42"/>
      <c r="K10" s="92"/>
      <c r="L10" s="22"/>
    </row>
    <row r="11" spans="1:16" ht="30" customHeight="1" x14ac:dyDescent="0.3">
      <c r="A11" s="7" t="s">
        <v>0</v>
      </c>
      <c r="B11" s="62"/>
      <c r="C11" s="63"/>
      <c r="D11" s="63"/>
      <c r="E11" s="63"/>
      <c r="F11" s="64"/>
      <c r="G11" s="65"/>
      <c r="H11" s="65"/>
      <c r="I11" s="66"/>
      <c r="J11" s="42"/>
      <c r="K11" s="92"/>
      <c r="L11" s="22"/>
    </row>
    <row r="12" spans="1:16" ht="30" customHeight="1" x14ac:dyDescent="0.3">
      <c r="A12" s="7" t="s">
        <v>1</v>
      </c>
      <c r="B12" s="83"/>
      <c r="C12" s="84"/>
      <c r="D12" s="84"/>
      <c r="E12" s="85"/>
      <c r="F12" s="86"/>
      <c r="G12" s="84"/>
      <c r="H12" s="84"/>
      <c r="I12" s="87"/>
      <c r="J12" s="42"/>
      <c r="K12" s="92"/>
      <c r="L12" s="22"/>
    </row>
    <row r="13" spans="1:16" ht="30" customHeight="1" x14ac:dyDescent="0.3">
      <c r="A13" s="7" t="s">
        <v>2</v>
      </c>
      <c r="B13" s="67"/>
      <c r="C13" s="68"/>
      <c r="D13" s="68"/>
      <c r="E13" s="68"/>
      <c r="F13" s="69"/>
      <c r="G13" s="68"/>
      <c r="H13" s="68"/>
      <c r="I13" s="70"/>
      <c r="J13" s="44"/>
      <c r="K13" s="96"/>
      <c r="L13" s="19"/>
    </row>
    <row r="14" spans="1:16" ht="30" customHeight="1" x14ac:dyDescent="0.3">
      <c r="A14" s="7" t="s">
        <v>1</v>
      </c>
      <c r="B14" s="67"/>
      <c r="C14" s="68"/>
      <c r="D14" s="68"/>
      <c r="E14" s="68"/>
      <c r="F14" s="69"/>
      <c r="G14" s="68"/>
      <c r="H14" s="68"/>
      <c r="I14" s="70"/>
      <c r="J14" s="42" t="s">
        <v>6</v>
      </c>
      <c r="K14" s="94"/>
      <c r="L14" s="23"/>
    </row>
    <row r="15" spans="1:16" ht="30" customHeight="1" x14ac:dyDescent="0.3">
      <c r="A15" s="7" t="s">
        <v>2</v>
      </c>
      <c r="B15" s="67"/>
      <c r="C15" s="68"/>
      <c r="D15" s="68"/>
      <c r="E15" s="68"/>
      <c r="F15" s="69"/>
      <c r="G15" s="68"/>
      <c r="H15" s="68"/>
      <c r="I15" s="70"/>
      <c r="J15" s="42"/>
      <c r="K15" s="92"/>
      <c r="L15" s="22"/>
    </row>
    <row r="16" spans="1:16" ht="30" customHeight="1" x14ac:dyDescent="0.3">
      <c r="A16" s="7" t="s">
        <v>1</v>
      </c>
      <c r="B16" s="67"/>
      <c r="C16" s="68"/>
      <c r="D16" s="68"/>
      <c r="E16" s="68"/>
      <c r="F16" s="69"/>
      <c r="G16" s="68"/>
      <c r="H16" s="68"/>
      <c r="I16" s="70"/>
      <c r="J16" s="42"/>
      <c r="K16" s="92"/>
      <c r="L16" s="22"/>
    </row>
    <row r="17" spans="1:12" ht="30" customHeight="1" x14ac:dyDescent="0.3">
      <c r="A17" s="7" t="s">
        <v>2</v>
      </c>
      <c r="B17" s="67"/>
      <c r="C17" s="68"/>
      <c r="D17" s="68"/>
      <c r="E17" s="68"/>
      <c r="F17" s="69"/>
      <c r="G17" s="68"/>
      <c r="H17" s="68"/>
      <c r="I17" s="70"/>
      <c r="J17" s="42"/>
      <c r="K17" s="92"/>
      <c r="L17" s="22"/>
    </row>
    <row r="18" spans="1:12" ht="30" customHeight="1" thickBot="1" x14ac:dyDescent="0.35">
      <c r="A18" s="7" t="s">
        <v>1</v>
      </c>
      <c r="B18" s="81"/>
      <c r="C18" s="82"/>
      <c r="D18" s="82"/>
      <c r="E18" s="82"/>
      <c r="F18" s="71"/>
      <c r="G18" s="72"/>
      <c r="H18" s="72"/>
      <c r="I18" s="73"/>
      <c r="J18" s="42"/>
      <c r="K18" s="92"/>
      <c r="L18" s="22"/>
    </row>
    <row r="19" spans="1:12" ht="30" customHeight="1" thickBot="1" x14ac:dyDescent="0.35">
      <c r="A19" s="7" t="s">
        <v>2</v>
      </c>
      <c r="B19" s="9"/>
      <c r="C19" s="10"/>
      <c r="D19" s="10"/>
      <c r="E19" s="11"/>
      <c r="F19" s="9"/>
      <c r="G19" s="10"/>
      <c r="H19" s="10"/>
      <c r="I19" s="13"/>
      <c r="J19" s="44"/>
      <c r="K19" s="96"/>
      <c r="L19" s="24"/>
    </row>
    <row r="20" spans="1:12" ht="30" customHeight="1" x14ac:dyDescent="0.3">
      <c r="A20" s="7" t="s">
        <v>1</v>
      </c>
      <c r="B20" s="74" t="s">
        <v>27</v>
      </c>
      <c r="C20" s="75"/>
      <c r="D20" s="75"/>
      <c r="E20" s="75"/>
      <c r="F20" s="75"/>
      <c r="G20" s="75"/>
      <c r="H20" s="75"/>
      <c r="I20" s="76"/>
      <c r="J20" s="42" t="s">
        <v>7</v>
      </c>
      <c r="K20" s="94"/>
      <c r="L20" s="23"/>
    </row>
    <row r="21" spans="1:12" ht="30" customHeight="1" x14ac:dyDescent="0.3">
      <c r="A21" s="7" t="s">
        <v>2</v>
      </c>
      <c r="B21" s="88"/>
      <c r="C21" s="89"/>
      <c r="D21" s="89"/>
      <c r="E21" s="89"/>
      <c r="F21" s="89"/>
      <c r="G21" s="89"/>
      <c r="H21" s="89"/>
      <c r="I21" s="90"/>
      <c r="J21" s="42"/>
      <c r="K21" s="92"/>
      <c r="L21" s="22"/>
    </row>
    <row r="22" spans="1:12" ht="30" customHeight="1" x14ac:dyDescent="0.3">
      <c r="A22" s="7" t="s">
        <v>1</v>
      </c>
      <c r="B22" s="77"/>
      <c r="C22" s="68"/>
      <c r="D22" s="68"/>
      <c r="E22" s="68"/>
      <c r="F22" s="68"/>
      <c r="G22" s="68"/>
      <c r="H22" s="68"/>
      <c r="I22" s="70"/>
      <c r="J22" s="42"/>
      <c r="K22" s="92"/>
      <c r="L22" s="22"/>
    </row>
    <row r="23" spans="1:12" ht="30" customHeight="1" x14ac:dyDescent="0.3">
      <c r="A23" s="7" t="s">
        <v>2</v>
      </c>
      <c r="B23" s="77"/>
      <c r="C23" s="68"/>
      <c r="D23" s="68"/>
      <c r="E23" s="68"/>
      <c r="F23" s="68"/>
      <c r="G23" s="68"/>
      <c r="H23" s="68"/>
      <c r="I23" s="70"/>
      <c r="J23" s="42"/>
      <c r="K23" s="92"/>
      <c r="L23" s="22"/>
    </row>
    <row r="24" spans="1:12" ht="30" customHeight="1" x14ac:dyDescent="0.3">
      <c r="A24" s="7" t="s">
        <v>1</v>
      </c>
      <c r="B24" s="77"/>
      <c r="C24" s="68"/>
      <c r="D24" s="68"/>
      <c r="E24" s="68"/>
      <c r="F24" s="68"/>
      <c r="G24" s="68"/>
      <c r="H24" s="68"/>
      <c r="I24" s="70"/>
      <c r="J24" s="42"/>
      <c r="K24" s="92"/>
      <c r="L24" s="22"/>
    </row>
    <row r="25" spans="1:12" ht="30" customHeight="1" x14ac:dyDescent="0.3">
      <c r="A25" s="7" t="s">
        <v>2</v>
      </c>
      <c r="B25" s="77"/>
      <c r="C25" s="68"/>
      <c r="D25" s="68"/>
      <c r="E25" s="68"/>
      <c r="F25" s="68"/>
      <c r="G25" s="68"/>
      <c r="H25" s="68"/>
      <c r="I25" s="70"/>
      <c r="J25" s="44"/>
      <c r="K25" s="96"/>
      <c r="L25" s="24"/>
    </row>
    <row r="26" spans="1:12" ht="30" customHeight="1" x14ac:dyDescent="0.3">
      <c r="A26" s="7" t="s">
        <v>1</v>
      </c>
      <c r="B26" s="77"/>
      <c r="C26" s="68"/>
      <c r="D26" s="68"/>
      <c r="E26" s="68"/>
      <c r="F26" s="68"/>
      <c r="G26" s="68"/>
      <c r="H26" s="68"/>
      <c r="I26" s="70"/>
      <c r="J26" s="42" t="s">
        <v>8</v>
      </c>
      <c r="K26" s="94"/>
      <c r="L26" s="23"/>
    </row>
    <row r="27" spans="1:12" ht="30" customHeight="1" x14ac:dyDescent="0.3">
      <c r="A27" s="7" t="s">
        <v>2</v>
      </c>
      <c r="B27" s="77"/>
      <c r="C27" s="68"/>
      <c r="D27" s="68"/>
      <c r="E27" s="68"/>
      <c r="F27" s="68"/>
      <c r="G27" s="68"/>
      <c r="H27" s="68"/>
      <c r="I27" s="70"/>
      <c r="J27" s="42"/>
      <c r="K27" s="92"/>
      <c r="L27" s="22"/>
    </row>
    <row r="28" spans="1:12" ht="30" customHeight="1" x14ac:dyDescent="0.3">
      <c r="A28" s="7" t="s">
        <v>1</v>
      </c>
      <c r="B28" s="77"/>
      <c r="C28" s="68"/>
      <c r="D28" s="68"/>
      <c r="E28" s="68"/>
      <c r="F28" s="68"/>
      <c r="G28" s="68"/>
      <c r="H28" s="68"/>
      <c r="I28" s="70"/>
      <c r="J28" s="42"/>
      <c r="K28" s="92"/>
      <c r="L28" s="22"/>
    </row>
    <row r="29" spans="1:12" ht="30" customHeight="1" x14ac:dyDescent="0.3">
      <c r="A29" s="7" t="s">
        <v>2</v>
      </c>
      <c r="B29" s="77"/>
      <c r="C29" s="68"/>
      <c r="D29" s="68"/>
      <c r="E29" s="68"/>
      <c r="F29" s="68"/>
      <c r="G29" s="68"/>
      <c r="H29" s="68"/>
      <c r="I29" s="70"/>
      <c r="J29" s="42"/>
      <c r="K29" s="92"/>
      <c r="L29" s="22"/>
    </row>
    <row r="30" spans="1:12" ht="30" customHeight="1" x14ac:dyDescent="0.3">
      <c r="A30" s="7" t="s">
        <v>1</v>
      </c>
      <c r="B30" s="77"/>
      <c r="C30" s="68"/>
      <c r="D30" s="68"/>
      <c r="E30" s="68"/>
      <c r="F30" s="68"/>
      <c r="G30" s="68"/>
      <c r="H30" s="68"/>
      <c r="I30" s="70"/>
      <c r="J30" s="42"/>
      <c r="K30" s="92"/>
      <c r="L30" s="22"/>
    </row>
    <row r="31" spans="1:12" ht="30" customHeight="1" thickBot="1" x14ac:dyDescent="0.4">
      <c r="A31" s="7" t="s">
        <v>2</v>
      </c>
      <c r="B31" s="78"/>
      <c r="C31" s="79"/>
      <c r="D31" s="79"/>
      <c r="E31" s="79"/>
      <c r="F31" s="79"/>
      <c r="G31" s="79"/>
      <c r="H31" s="79"/>
      <c r="I31" s="80"/>
      <c r="J31" s="42"/>
      <c r="K31" s="93"/>
      <c r="L31" s="25"/>
    </row>
  </sheetData>
  <mergeCells count="31">
    <mergeCell ref="B31:I31"/>
    <mergeCell ref="F12:I12"/>
    <mergeCell ref="B12:E12"/>
    <mergeCell ref="B21:I21"/>
    <mergeCell ref="B26:I26"/>
    <mergeCell ref="B27:I27"/>
    <mergeCell ref="B28:I28"/>
    <mergeCell ref="B29:I29"/>
    <mergeCell ref="B30:I30"/>
    <mergeCell ref="B20:I20"/>
    <mergeCell ref="B22:I22"/>
    <mergeCell ref="B23:I23"/>
    <mergeCell ref="B24:I24"/>
    <mergeCell ref="B25:I25"/>
    <mergeCell ref="B16:E16"/>
    <mergeCell ref="F16:I16"/>
    <mergeCell ref="B17:E17"/>
    <mergeCell ref="F17:I17"/>
    <mergeCell ref="B18:E18"/>
    <mergeCell ref="F18:I18"/>
    <mergeCell ref="B13:E13"/>
    <mergeCell ref="F13:I13"/>
    <mergeCell ref="B14:E14"/>
    <mergeCell ref="F14:I14"/>
    <mergeCell ref="B15:E15"/>
    <mergeCell ref="F15:I15"/>
    <mergeCell ref="B2:B8"/>
    <mergeCell ref="B10:E10"/>
    <mergeCell ref="F10:I10"/>
    <mergeCell ref="B11:E11"/>
    <mergeCell ref="F11:I11"/>
  </mergeCells>
  <conditionalFormatting sqref="C3:H3">
    <cfRule type="expression" dxfId="41" priority="6" stopIfTrue="1">
      <formula>DAY(C3)&gt;8</formula>
    </cfRule>
  </conditionalFormatting>
  <conditionalFormatting sqref="C7:I8">
    <cfRule type="expression" dxfId="40" priority="5" stopIfTrue="1">
      <formula>AND(DAY(C7)&gt;=1,DAY(C7)&lt;=15)</formula>
    </cfRule>
  </conditionalFormatting>
  <conditionalFormatting sqref="C3:I8">
    <cfRule type="expression" dxfId="39" priority="7">
      <formula>VLOOKUP(DAY(C3),HausaufgabenTage,1,FALSE)=DAY(C3)</formula>
    </cfRule>
  </conditionalFormatting>
  <dataValidations xWindow="136" yWindow="382" count="8">
    <dataValidation allowBlank="1" showInputMessage="1" showErrorMessage="1" prompt="Wenn diese Zeile eine kleinere Zahl als die vorhergehende Zahl oder Zeile mit Zahlen enthält, dann enthält diese Zeile Datumswerte für den nächsten Kalendermonat." sqref="C8" xr:uid="{00000000-0002-0000-0A00-000002000000}"/>
    <dataValidation allowBlank="1" showInputMessage="1" showErrorMessage="1" prompt="Wenn diese Zeile nicht die Zahl 1 enthält, handelt es sich um einen Tag aus einem Vormonat. Zellen C3:I8 enthalten Daten für den aktuellen Monat." sqref="C3" xr:uid="{00000000-0002-0000-0A00-000003000000}"/>
    <dataValidation allowBlank="1" showInputMessage="1" showErrorMessage="1" prompt="Die Zellen C2:I2 enthalten Wochentage." sqref="C2" xr:uid="{00000000-0002-0000-0A00-000004000000}"/>
    <dataValidation allowBlank="1" showInputMessage="1" showErrorMessage="1" prompt="Bereiten Sie auf diesem Arbeitsblatt einen Wochenzeitplan vor, und erstellen Sie eine Aufgabenliste. Aufgaben werden im monatlichen Kalender für das in Zelle B1 auf dem Januar-Arbeitsblatt eingegebene Jahr automatisch hervorgehoben." sqref="A1" xr:uid="{00000000-0002-0000-0A00-000005000000}"/>
    <dataValidation allowBlank="1" showInputMessage="1" showErrorMessage="1" prompt="Wochentage sind in dieser Spalte mit 6 Zeilen für Aufgaben für jeden gruppierten Wochentag im Monat gruppiert. Fügen Sie neue Zeilen ein, um weitere Aufgaben hinzuzufügen. Im Kalender auf der linken Seite werden Elemente hervorgehoben." sqref="J1" xr:uid="{00000000-0002-0000-0A00-000008000000}"/>
    <dataValidation allowBlank="1" showInputMessage="1" showErrorMessage="1" prompt="Geben Sie in dieser Spalte die Aufgabendetails ein, die dem Wochentag in Spalte J und dem Tag in Spalte K für den Kalendermonat links entsprechen." sqref="L1" xr:uid="{00000000-0002-0000-0A00-000009000000}"/>
    <dataValidation allowBlank="1" showInputMessage="1" showErrorMessage="1" prompt="Geben Sie den Tag im Monat für die Aufgabe ein, der dem Wochentag in Spalte J entspricht. Durch dieses Datum wird die Aufgabe im Kalender links hervorgehoben." sqref="K1" xr:uid="{00000000-0002-0000-0A00-00000A000000}"/>
    <dataValidation allowBlank="1" showInputMessage="1" showErrorMessage="1" prompt="Diese Zeile enthält Wochentage von Montag bis Freitag." sqref="B10 B20" xr:uid="{54707694-BB71-4BF5-A464-E67D547458DB}"/>
  </dataValidations>
  <printOptions horizontalCentered="1" verticalCentered="1"/>
  <pageMargins left="0.5" right="0.5" top="0.5" bottom="0.5" header="0.3" footer="0.3"/>
  <pageSetup paperSize="9" scale="58" orientation="landscape"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79998168889431442"/>
    <pageSetUpPr fitToPage="1"/>
  </sheetPr>
  <dimension ref="A1:P31"/>
  <sheetViews>
    <sheetView showGridLines="0" zoomScaleNormal="100" zoomScalePageLayoutView="84" workbookViewId="0">
      <selection activeCell="K10" sqref="K10"/>
    </sheetView>
  </sheetViews>
  <sheetFormatPr baseColWidth="10" defaultColWidth="8.58203125" defaultRowHeight="30" customHeight="1" x14ac:dyDescent="0.3"/>
  <cols>
    <col min="1" max="1" width="2.58203125" style="1" customWidth="1"/>
    <col min="2" max="2" width="20.58203125" style="5" customWidth="1"/>
    <col min="3" max="8" width="10.58203125" style="1" customWidth="1"/>
    <col min="9" max="9" width="20.58203125" style="1" customWidth="1"/>
    <col min="10" max="10" width="10.58203125" style="39" customWidth="1"/>
    <col min="11" max="11" width="10.58203125" style="2" customWidth="1"/>
    <col min="12" max="12" width="70.58203125" style="1" customWidth="1"/>
    <col min="13" max="13" width="2.58203125" customWidth="1"/>
  </cols>
  <sheetData>
    <row r="1" spans="1:16" ht="30" customHeight="1" thickBot="1" x14ac:dyDescent="0.55000000000000004">
      <c r="A1" s="5"/>
      <c r="B1" s="50">
        <f>KalenderJahr</f>
        <v>2022</v>
      </c>
      <c r="J1" s="38" t="s">
        <v>0</v>
      </c>
      <c r="K1" s="6" t="s">
        <v>11</v>
      </c>
      <c r="L1" s="54" t="s">
        <v>12</v>
      </c>
    </row>
    <row r="2" spans="1:16" ht="30" customHeight="1" thickTop="1" x14ac:dyDescent="0.3">
      <c r="A2" s="31"/>
      <c r="B2" s="55" t="s">
        <v>24</v>
      </c>
      <c r="C2" s="51" t="s">
        <v>4</v>
      </c>
      <c r="D2" s="51" t="s">
        <v>5</v>
      </c>
      <c r="E2" s="51" t="s">
        <v>6</v>
      </c>
      <c r="F2" s="51" t="s">
        <v>7</v>
      </c>
      <c r="G2" s="51" t="s">
        <v>8</v>
      </c>
      <c r="H2" s="52" t="s">
        <v>9</v>
      </c>
      <c r="I2" s="53" t="s">
        <v>10</v>
      </c>
      <c r="J2" s="42" t="s">
        <v>4</v>
      </c>
      <c r="K2" s="91"/>
      <c r="L2" s="21"/>
    </row>
    <row r="3" spans="1:16" ht="30" customHeight="1" x14ac:dyDescent="0.3">
      <c r="A3" s="31"/>
      <c r="B3" s="55"/>
      <c r="C3" s="8">
        <f>IF(DAY(DezSo1)=1,DezSo1-6,DezSo1+1)</f>
        <v>44893</v>
      </c>
      <c r="D3" s="8">
        <f>IF(DAY(DezSo1)=1,DezSo1-5,DezSo1+2)</f>
        <v>44894</v>
      </c>
      <c r="E3" s="8">
        <f>IF(DAY(DezSo1)=1,DezSo1-4,DezSo1+3)</f>
        <v>44895</v>
      </c>
      <c r="F3" s="8">
        <f>IF(DAY(DezSo1)=1,DezSo1-3,DezSo1+4)</f>
        <v>44896</v>
      </c>
      <c r="G3" s="8">
        <f>IF(DAY(DezSo1)=1,DezSo1-2,DezSo1+5)</f>
        <v>44897</v>
      </c>
      <c r="H3" s="8">
        <f>IF(DAY(DezSo1)=1,DezSo1-1,DezSo1+6)</f>
        <v>44898</v>
      </c>
      <c r="I3" s="14">
        <f>IF(DAY(DezSo1)=1,DezSo1,DezSo1+7)</f>
        <v>44899</v>
      </c>
      <c r="J3" s="42"/>
      <c r="K3" s="92"/>
      <c r="L3" s="22"/>
      <c r="P3" s="32"/>
    </row>
    <row r="4" spans="1:16" ht="30" customHeight="1" x14ac:dyDescent="0.3">
      <c r="A4" s="31"/>
      <c r="B4" s="55"/>
      <c r="C4" s="8">
        <f>IF(DAY(DezSo1)=1,DezSo1+1,DezSo1+8)</f>
        <v>44900</v>
      </c>
      <c r="D4" s="8">
        <f>IF(DAY(DezSo1)=1,DezSo1+2,DezSo1+9)</f>
        <v>44901</v>
      </c>
      <c r="E4" s="8">
        <f>IF(DAY(DezSo1)=1,DezSo1+3,DezSo1+10)</f>
        <v>44902</v>
      </c>
      <c r="F4" s="8">
        <f>IF(DAY(DezSo1)=1,DezSo1+4,DezSo1+11)</f>
        <v>44903</v>
      </c>
      <c r="G4" s="8">
        <f>IF(DAY(DezSo1)=1,DezSo1+5,DezSo1+12)</f>
        <v>44904</v>
      </c>
      <c r="H4" s="8">
        <f>IF(DAY(DezSo1)=1,DezSo1+6,DezSo1+13)</f>
        <v>44905</v>
      </c>
      <c r="I4" s="14">
        <f>IF(DAY(DezSo1)=1,DezSo1+7,DezSo1+14)</f>
        <v>44906</v>
      </c>
      <c r="J4" s="42"/>
      <c r="K4" s="92"/>
      <c r="L4" s="22"/>
    </row>
    <row r="5" spans="1:16" ht="30" customHeight="1" x14ac:dyDescent="0.3">
      <c r="A5" s="31"/>
      <c r="B5" s="55"/>
      <c r="C5" s="8">
        <f>IF(DAY(DezSo1)=1,DezSo1+8,DezSo1+15)</f>
        <v>44907</v>
      </c>
      <c r="D5" s="8">
        <f>IF(DAY(DezSo1)=1,DezSo1+9,DezSo1+16)</f>
        <v>44908</v>
      </c>
      <c r="E5" s="8">
        <f>IF(DAY(DezSo1)=1,DezSo1+10,DezSo1+17)</f>
        <v>44909</v>
      </c>
      <c r="F5" s="8">
        <f>IF(DAY(DezSo1)=1,DezSo1+11,DezSo1+18)</f>
        <v>44910</v>
      </c>
      <c r="G5" s="8">
        <f>IF(DAY(DezSo1)=1,DezSo1+12,DezSo1+19)</f>
        <v>44911</v>
      </c>
      <c r="H5" s="8">
        <f>IF(DAY(DezSo1)=1,DezSo1+13,DezSo1+20)</f>
        <v>44912</v>
      </c>
      <c r="I5" s="14">
        <f>IF(DAY(DezSo1)=1,DezSo1+14,DezSo1+21)</f>
        <v>44913</v>
      </c>
      <c r="J5" s="42"/>
      <c r="K5" s="92"/>
      <c r="L5" s="22"/>
    </row>
    <row r="6" spans="1:16" ht="30" customHeight="1" x14ac:dyDescent="0.3">
      <c r="A6" s="31"/>
      <c r="B6" s="55"/>
      <c r="C6" s="8">
        <f>IF(DAY(DezSo1)=1,DezSo1+15,DezSo1+22)</f>
        <v>44914</v>
      </c>
      <c r="D6" s="8">
        <f>IF(DAY(DezSo1)=1,DezSo1+16,DezSo1+23)</f>
        <v>44915</v>
      </c>
      <c r="E6" s="8">
        <f>IF(DAY(DezSo1)=1,DezSo1+17,DezSo1+24)</f>
        <v>44916</v>
      </c>
      <c r="F6" s="8">
        <f>IF(DAY(DezSo1)=1,DezSo1+18,DezSo1+25)</f>
        <v>44917</v>
      </c>
      <c r="G6" s="8">
        <f>IF(DAY(DezSo1)=1,DezSo1+19,DezSo1+26)</f>
        <v>44918</v>
      </c>
      <c r="H6" s="8">
        <f>IF(DAY(DezSo1)=1,DezSo1+20,DezSo1+27)</f>
        <v>44919</v>
      </c>
      <c r="I6" s="14">
        <f>IF(DAY(DezSo1)=1,DezSo1+21,DezSo1+28)</f>
        <v>44920</v>
      </c>
      <c r="J6" s="42"/>
      <c r="K6" s="92"/>
      <c r="L6" s="22"/>
    </row>
    <row r="7" spans="1:16" ht="30" customHeight="1" x14ac:dyDescent="0.3">
      <c r="A7" s="31"/>
      <c r="B7" s="55"/>
      <c r="C7" s="8">
        <f>IF(DAY(DezSo1)=1,DezSo1+22,DezSo1+29)</f>
        <v>44921</v>
      </c>
      <c r="D7" s="8">
        <f>IF(DAY(DezSo1)=1,DezSo1+23,DezSo1+30)</f>
        <v>44922</v>
      </c>
      <c r="E7" s="8">
        <f>IF(DAY(DezSo1)=1,DezSo1+24,DezSo1+31)</f>
        <v>44923</v>
      </c>
      <c r="F7" s="8">
        <f>IF(DAY(DezSo1)=1,DezSo1+25,DezSo1+32)</f>
        <v>44924</v>
      </c>
      <c r="G7" s="8">
        <f>IF(DAY(DezSo1)=1,DezSo1+26,DezSo1+33)</f>
        <v>44925</v>
      </c>
      <c r="H7" s="8">
        <f>IF(DAY(DezSo1)=1,DezSo1+27,DezSo1+34)</f>
        <v>44926</v>
      </c>
      <c r="I7" s="14">
        <f>IF(DAY(DezSo1)=1,DezSo1+28,DezSo1+35)</f>
        <v>44927</v>
      </c>
      <c r="J7" s="43"/>
      <c r="K7" s="93"/>
      <c r="L7" s="17"/>
    </row>
    <row r="8" spans="1:16" ht="30" customHeight="1" thickBot="1" x14ac:dyDescent="0.35">
      <c r="A8" s="31"/>
      <c r="B8" s="56"/>
      <c r="C8" s="29">
        <f>IF(DAY(DezSo1)=1,DezSo1+29,DezSo1+36)</f>
        <v>44928</v>
      </c>
      <c r="D8" s="29">
        <f>IF(DAY(DezSo1)=1,DezSo1+30,DezSo1+37)</f>
        <v>44929</v>
      </c>
      <c r="E8" s="29">
        <f>IF(DAY(DezSo1)=1,DezSo1+31,DezSo1+38)</f>
        <v>44930</v>
      </c>
      <c r="F8" s="29">
        <f>IF(DAY(DezSo1)=1,DezSo1+32,DezSo1+39)</f>
        <v>44931</v>
      </c>
      <c r="G8" s="29">
        <f>IF(DAY(DezSo1)=1,DezSo1+33,DezSo1+40)</f>
        <v>44932</v>
      </c>
      <c r="H8" s="29">
        <f>IF(DAY(DezSo1)=1,DezSo1+34,DezSo1+41)</f>
        <v>44933</v>
      </c>
      <c r="I8" s="30">
        <f>IF(DAY(DezSo1)=1,DezSo1+35,DezSo1+42)</f>
        <v>44934</v>
      </c>
      <c r="J8" s="42" t="s">
        <v>5</v>
      </c>
      <c r="K8" s="94"/>
      <c r="L8" s="23"/>
    </row>
    <row r="9" spans="1:16" ht="30" customHeight="1" thickTop="1" thickBot="1" x14ac:dyDescent="0.35">
      <c r="A9" s="31"/>
      <c r="B9" s="33"/>
      <c r="C9" s="36"/>
      <c r="D9" s="36"/>
      <c r="E9" s="36"/>
      <c r="F9" s="36"/>
      <c r="G9" s="36"/>
      <c r="H9" s="36"/>
      <c r="I9" s="37"/>
      <c r="J9" s="42"/>
      <c r="K9" s="92"/>
      <c r="L9" s="22"/>
      <c r="O9" s="12"/>
    </row>
    <row r="10" spans="1:16" ht="30" customHeight="1" thickTop="1" thickBot="1" x14ac:dyDescent="0.35">
      <c r="A10" s="4"/>
      <c r="B10" s="57" t="s">
        <v>25</v>
      </c>
      <c r="C10" s="58"/>
      <c r="D10" s="58"/>
      <c r="E10" s="58"/>
      <c r="F10" s="59" t="s">
        <v>26</v>
      </c>
      <c r="G10" s="60"/>
      <c r="H10" s="60"/>
      <c r="I10" s="61"/>
      <c r="J10" s="42"/>
      <c r="K10" s="92"/>
      <c r="L10" s="22"/>
    </row>
    <row r="11" spans="1:16" ht="30" customHeight="1" x14ac:dyDescent="0.3">
      <c r="A11" s="7" t="s">
        <v>0</v>
      </c>
      <c r="B11" s="62"/>
      <c r="C11" s="63"/>
      <c r="D11" s="63"/>
      <c r="E11" s="63"/>
      <c r="F11" s="64"/>
      <c r="G11" s="65"/>
      <c r="H11" s="65"/>
      <c r="I11" s="66"/>
      <c r="J11" s="42"/>
      <c r="K11" s="92"/>
      <c r="L11" s="22"/>
    </row>
    <row r="12" spans="1:16" ht="30" customHeight="1" x14ac:dyDescent="0.3">
      <c r="A12" s="7" t="s">
        <v>1</v>
      </c>
      <c r="B12" s="83"/>
      <c r="C12" s="84"/>
      <c r="D12" s="84"/>
      <c r="E12" s="85"/>
      <c r="F12" s="86"/>
      <c r="G12" s="84"/>
      <c r="H12" s="84"/>
      <c r="I12" s="87"/>
      <c r="J12" s="42"/>
      <c r="K12" s="92"/>
      <c r="L12" s="22"/>
    </row>
    <row r="13" spans="1:16" ht="30" customHeight="1" x14ac:dyDescent="0.3">
      <c r="A13" s="7" t="s">
        <v>2</v>
      </c>
      <c r="B13" s="67"/>
      <c r="C13" s="68"/>
      <c r="D13" s="68"/>
      <c r="E13" s="68"/>
      <c r="F13" s="69"/>
      <c r="G13" s="68"/>
      <c r="H13" s="68"/>
      <c r="I13" s="70"/>
      <c r="J13" s="43"/>
      <c r="K13" s="93"/>
      <c r="L13" s="17"/>
    </row>
    <row r="14" spans="1:16" ht="30" customHeight="1" x14ac:dyDescent="0.3">
      <c r="A14" s="7" t="s">
        <v>1</v>
      </c>
      <c r="B14" s="67"/>
      <c r="C14" s="68"/>
      <c r="D14" s="68"/>
      <c r="E14" s="68"/>
      <c r="F14" s="69"/>
      <c r="G14" s="68"/>
      <c r="H14" s="68"/>
      <c r="I14" s="70"/>
      <c r="J14" s="42" t="s">
        <v>6</v>
      </c>
      <c r="K14" s="94"/>
      <c r="L14" s="23"/>
    </row>
    <row r="15" spans="1:16" ht="30" customHeight="1" x14ac:dyDescent="0.3">
      <c r="A15" s="7" t="s">
        <v>2</v>
      </c>
      <c r="B15" s="67"/>
      <c r="C15" s="68"/>
      <c r="D15" s="68"/>
      <c r="E15" s="68"/>
      <c r="F15" s="69"/>
      <c r="G15" s="68"/>
      <c r="H15" s="68"/>
      <c r="I15" s="70"/>
      <c r="J15" s="42"/>
      <c r="K15" s="92"/>
      <c r="L15" s="22"/>
    </row>
    <row r="16" spans="1:16" ht="30" customHeight="1" x14ac:dyDescent="0.3">
      <c r="A16" s="7" t="s">
        <v>1</v>
      </c>
      <c r="B16" s="67"/>
      <c r="C16" s="68"/>
      <c r="D16" s="68"/>
      <c r="E16" s="68"/>
      <c r="F16" s="69"/>
      <c r="G16" s="68"/>
      <c r="H16" s="68"/>
      <c r="I16" s="70"/>
      <c r="J16" s="42"/>
      <c r="K16" s="92"/>
      <c r="L16" s="22"/>
    </row>
    <row r="17" spans="1:12" ht="30" customHeight="1" x14ac:dyDescent="0.3">
      <c r="A17" s="7" t="s">
        <v>2</v>
      </c>
      <c r="B17" s="67"/>
      <c r="C17" s="68"/>
      <c r="D17" s="68"/>
      <c r="E17" s="68"/>
      <c r="F17" s="69"/>
      <c r="G17" s="68"/>
      <c r="H17" s="68"/>
      <c r="I17" s="70"/>
      <c r="J17" s="42"/>
      <c r="K17" s="92"/>
      <c r="L17" s="22"/>
    </row>
    <row r="18" spans="1:12" ht="30" customHeight="1" thickBot="1" x14ac:dyDescent="0.35">
      <c r="A18" s="7" t="s">
        <v>1</v>
      </c>
      <c r="B18" s="81"/>
      <c r="C18" s="82"/>
      <c r="D18" s="82"/>
      <c r="E18" s="82"/>
      <c r="F18" s="71"/>
      <c r="G18" s="72"/>
      <c r="H18" s="72"/>
      <c r="I18" s="73"/>
      <c r="J18" s="42"/>
      <c r="K18" s="92"/>
      <c r="L18" s="22"/>
    </row>
    <row r="19" spans="1:12" ht="30" customHeight="1" thickBot="1" x14ac:dyDescent="0.35">
      <c r="A19" s="7" t="s">
        <v>2</v>
      </c>
      <c r="B19" s="9"/>
      <c r="C19" s="10"/>
      <c r="D19" s="10"/>
      <c r="E19" s="11"/>
      <c r="F19" s="9"/>
      <c r="G19" s="10"/>
      <c r="H19" s="10"/>
      <c r="I19" s="13"/>
      <c r="J19" s="43"/>
      <c r="K19" s="93"/>
      <c r="L19" s="17"/>
    </row>
    <row r="20" spans="1:12" ht="30" customHeight="1" x14ac:dyDescent="0.3">
      <c r="A20" s="7" t="s">
        <v>1</v>
      </c>
      <c r="B20" s="74" t="s">
        <v>27</v>
      </c>
      <c r="C20" s="75"/>
      <c r="D20" s="75"/>
      <c r="E20" s="75"/>
      <c r="F20" s="75"/>
      <c r="G20" s="75"/>
      <c r="H20" s="75"/>
      <c r="I20" s="76"/>
      <c r="J20" s="42" t="s">
        <v>7</v>
      </c>
      <c r="K20" s="94"/>
      <c r="L20" s="23"/>
    </row>
    <row r="21" spans="1:12" ht="30" customHeight="1" x14ac:dyDescent="0.3">
      <c r="A21" s="7" t="s">
        <v>2</v>
      </c>
      <c r="B21" s="88"/>
      <c r="C21" s="89"/>
      <c r="D21" s="89"/>
      <c r="E21" s="89"/>
      <c r="F21" s="89"/>
      <c r="G21" s="89"/>
      <c r="H21" s="89"/>
      <c r="I21" s="90"/>
      <c r="J21" s="42"/>
      <c r="K21" s="92"/>
      <c r="L21" s="22"/>
    </row>
    <row r="22" spans="1:12" ht="30" customHeight="1" x14ac:dyDescent="0.3">
      <c r="A22" s="7" t="s">
        <v>1</v>
      </c>
      <c r="B22" s="77"/>
      <c r="C22" s="68"/>
      <c r="D22" s="68"/>
      <c r="E22" s="68"/>
      <c r="F22" s="68"/>
      <c r="G22" s="68"/>
      <c r="H22" s="68"/>
      <c r="I22" s="70"/>
      <c r="J22" s="42"/>
      <c r="K22" s="92"/>
      <c r="L22" s="22"/>
    </row>
    <row r="23" spans="1:12" ht="30" customHeight="1" x14ac:dyDescent="0.3">
      <c r="A23" s="7" t="s">
        <v>2</v>
      </c>
      <c r="B23" s="77"/>
      <c r="C23" s="68"/>
      <c r="D23" s="68"/>
      <c r="E23" s="68"/>
      <c r="F23" s="68"/>
      <c r="G23" s="68"/>
      <c r="H23" s="68"/>
      <c r="I23" s="70"/>
      <c r="J23" s="42"/>
      <c r="K23" s="92"/>
      <c r="L23" s="22"/>
    </row>
    <row r="24" spans="1:12" ht="30" customHeight="1" x14ac:dyDescent="0.3">
      <c r="A24" s="7" t="s">
        <v>1</v>
      </c>
      <c r="B24" s="77"/>
      <c r="C24" s="68"/>
      <c r="D24" s="68"/>
      <c r="E24" s="68"/>
      <c r="F24" s="68"/>
      <c r="G24" s="68"/>
      <c r="H24" s="68"/>
      <c r="I24" s="70"/>
      <c r="J24" s="42"/>
      <c r="K24" s="92"/>
      <c r="L24" s="22"/>
    </row>
    <row r="25" spans="1:12" ht="30" customHeight="1" x14ac:dyDescent="0.3">
      <c r="A25" s="7" t="s">
        <v>2</v>
      </c>
      <c r="B25" s="77"/>
      <c r="C25" s="68"/>
      <c r="D25" s="68"/>
      <c r="E25" s="68"/>
      <c r="F25" s="68"/>
      <c r="G25" s="68"/>
      <c r="H25" s="68"/>
      <c r="I25" s="70"/>
      <c r="J25" s="43"/>
      <c r="K25" s="93"/>
      <c r="L25" s="17"/>
    </row>
    <row r="26" spans="1:12" ht="30" customHeight="1" x14ac:dyDescent="0.3">
      <c r="A26" s="7" t="s">
        <v>1</v>
      </c>
      <c r="B26" s="77"/>
      <c r="C26" s="68"/>
      <c r="D26" s="68"/>
      <c r="E26" s="68"/>
      <c r="F26" s="68"/>
      <c r="G26" s="68"/>
      <c r="H26" s="68"/>
      <c r="I26" s="70"/>
      <c r="J26" s="42" t="s">
        <v>8</v>
      </c>
      <c r="K26" s="94"/>
      <c r="L26" s="23"/>
    </row>
    <row r="27" spans="1:12" ht="30" customHeight="1" x14ac:dyDescent="0.3">
      <c r="A27" s="7" t="s">
        <v>2</v>
      </c>
      <c r="B27" s="77"/>
      <c r="C27" s="68"/>
      <c r="D27" s="68"/>
      <c r="E27" s="68"/>
      <c r="F27" s="68"/>
      <c r="G27" s="68"/>
      <c r="H27" s="68"/>
      <c r="I27" s="70"/>
      <c r="J27" s="42"/>
      <c r="K27" s="92"/>
      <c r="L27" s="22"/>
    </row>
    <row r="28" spans="1:12" ht="30" customHeight="1" x14ac:dyDescent="0.3">
      <c r="A28" s="7" t="s">
        <v>1</v>
      </c>
      <c r="B28" s="77"/>
      <c r="C28" s="68"/>
      <c r="D28" s="68"/>
      <c r="E28" s="68"/>
      <c r="F28" s="68"/>
      <c r="G28" s="68"/>
      <c r="H28" s="68"/>
      <c r="I28" s="70"/>
      <c r="J28" s="42"/>
      <c r="K28" s="92"/>
      <c r="L28" s="22"/>
    </row>
    <row r="29" spans="1:12" ht="30" customHeight="1" x14ac:dyDescent="0.3">
      <c r="A29" s="7" t="s">
        <v>2</v>
      </c>
      <c r="B29" s="77"/>
      <c r="C29" s="68"/>
      <c r="D29" s="68"/>
      <c r="E29" s="68"/>
      <c r="F29" s="68"/>
      <c r="G29" s="68"/>
      <c r="H29" s="68"/>
      <c r="I29" s="70"/>
      <c r="J29" s="42"/>
      <c r="K29" s="92"/>
      <c r="L29" s="22"/>
    </row>
    <row r="30" spans="1:12" ht="30" customHeight="1" x14ac:dyDescent="0.3">
      <c r="A30" s="7" t="s">
        <v>1</v>
      </c>
      <c r="B30" s="77"/>
      <c r="C30" s="68"/>
      <c r="D30" s="68"/>
      <c r="E30" s="68"/>
      <c r="F30" s="68"/>
      <c r="G30" s="68"/>
      <c r="H30" s="68"/>
      <c r="I30" s="70"/>
      <c r="J30" s="42"/>
      <c r="K30" s="92"/>
      <c r="L30" s="22"/>
    </row>
    <row r="31" spans="1:12" ht="30" customHeight="1" thickBot="1" x14ac:dyDescent="0.35">
      <c r="A31" s="7" t="s">
        <v>2</v>
      </c>
      <c r="B31" s="78"/>
      <c r="C31" s="79"/>
      <c r="D31" s="79"/>
      <c r="E31" s="79"/>
      <c r="F31" s="79"/>
      <c r="G31" s="79"/>
      <c r="H31" s="79"/>
      <c r="I31" s="80"/>
      <c r="J31" s="43"/>
      <c r="K31" s="93"/>
      <c r="L31" s="17"/>
    </row>
  </sheetData>
  <mergeCells count="31">
    <mergeCell ref="B31:I31"/>
    <mergeCell ref="F12:I12"/>
    <mergeCell ref="B12:E12"/>
    <mergeCell ref="B21:I21"/>
    <mergeCell ref="B26:I26"/>
    <mergeCell ref="B27:I27"/>
    <mergeCell ref="B28:I28"/>
    <mergeCell ref="B29:I29"/>
    <mergeCell ref="B30:I30"/>
    <mergeCell ref="B20:I20"/>
    <mergeCell ref="B22:I22"/>
    <mergeCell ref="B23:I23"/>
    <mergeCell ref="B24:I24"/>
    <mergeCell ref="B25:I25"/>
    <mergeCell ref="B16:E16"/>
    <mergeCell ref="F16:I16"/>
    <mergeCell ref="B17:E17"/>
    <mergeCell ref="F17:I17"/>
    <mergeCell ref="B18:E18"/>
    <mergeCell ref="F18:I18"/>
    <mergeCell ref="B13:E13"/>
    <mergeCell ref="F13:I13"/>
    <mergeCell ref="B14:E14"/>
    <mergeCell ref="F14:I14"/>
    <mergeCell ref="B15:E15"/>
    <mergeCell ref="F15:I15"/>
    <mergeCell ref="B2:B8"/>
    <mergeCell ref="B10:E10"/>
    <mergeCell ref="F10:I10"/>
    <mergeCell ref="B11:E11"/>
    <mergeCell ref="F11:I11"/>
  </mergeCells>
  <conditionalFormatting sqref="C3:H3">
    <cfRule type="expression" dxfId="38" priority="6" stopIfTrue="1">
      <formula>DAY(C3)&gt;8</formula>
    </cfRule>
  </conditionalFormatting>
  <conditionalFormatting sqref="C7:I8">
    <cfRule type="expression" dxfId="37" priority="5" stopIfTrue="1">
      <formula>AND(DAY(C7)&gt;=1,DAY(C7)&lt;=15)</formula>
    </cfRule>
  </conditionalFormatting>
  <conditionalFormatting sqref="C3:I8">
    <cfRule type="expression" dxfId="36" priority="7">
      <formula>VLOOKUP(DAY(C3),HausaufgabenTage,1,FALSE)=DAY(C3)</formula>
    </cfRule>
  </conditionalFormatting>
  <dataValidations xWindow="282" yWindow="695" count="8">
    <dataValidation allowBlank="1" showInputMessage="1" showErrorMessage="1" prompt="Bereiten Sie auf diesem Arbeitsblatt einen Wochenzeitplan vor, und erstellen Sie eine Aufgabenliste. Aufgaben werden im monatlichen Kalender für das in Zelle B1 auf dem Januar-Arbeitsblatt eingegebene Jahr automatisch hervorgehoben." sqref="A1" xr:uid="{00000000-0002-0000-0B00-000002000000}"/>
    <dataValidation allowBlank="1" showInputMessage="1" showErrorMessage="1" prompt="Die Zellen C2:I2 enthalten Wochentage." sqref="C2" xr:uid="{00000000-0002-0000-0B00-000003000000}"/>
    <dataValidation allowBlank="1" showInputMessage="1" showErrorMessage="1" prompt="Wenn diese Zeile nicht die Zahl 1 enthält, handelt es sich um einen Tag aus einem Vormonat. Zellen C3:I8 enthalten Daten für den aktuellen Monat." sqref="C3" xr:uid="{00000000-0002-0000-0B00-000004000000}"/>
    <dataValidation allowBlank="1" showInputMessage="1" showErrorMessage="1" prompt="Wenn diese Zeile eine kleinere Zahl als die vorhergehende Zahl oder Zeile mit Zahlen enthält, dann enthält diese Zeile Datumswerte für den nächsten Kalendermonat." sqref="C8" xr:uid="{00000000-0002-0000-0B00-000005000000}"/>
    <dataValidation allowBlank="1" showInputMessage="1" showErrorMessage="1" prompt="Wochentage sind in dieser Spalte mit 6 Zeilen für Aufgaben für jeden gruppierten Wochentag im Monat gruppiert. Fügen Sie neue Zeilen ein, um weitere Aufgaben hinzuzufügen. Im Kalender auf der linken Seite werden Elemente hervorgehoben." sqref="J1" xr:uid="{00000000-0002-0000-0B00-000008000000}"/>
    <dataValidation allowBlank="1" showInputMessage="1" showErrorMessage="1" prompt="Geben Sie in dieser Spalte die Aufgabendetails ein, die dem Wochentag in Spalte J und dem Tag in Spalte K für den Kalendermonat links entsprechen." sqref="L1" xr:uid="{00000000-0002-0000-0B00-000009000000}"/>
    <dataValidation allowBlank="1" showInputMessage="1" showErrorMessage="1" prompt="Geben Sie den Tag im Monat für die Aufgabe ein, der dem Wochentag in Spalte J entspricht. Durch dieses Datum wird die Aufgabe im Kalender links hervorgehoben." sqref="K1" xr:uid="{00000000-0002-0000-0B00-00000A000000}"/>
    <dataValidation allowBlank="1" showInputMessage="1" showErrorMessage="1" prompt="Diese Zeile enthält Wochentage von Montag bis Freitag." sqref="B10 B20" xr:uid="{BD307427-5EB5-4FFA-8299-E34462EDC517}"/>
  </dataValidations>
  <printOptions horizontalCentered="1" verticalCentered="1"/>
  <pageMargins left="0.5" right="0.5" top="0.5" bottom="0.5" header="0.3" footer="0.3"/>
  <pageSetup paperSize="9" scale="58"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598FAC-F6FB-41C1-A8B5-3788F9907361}">
  <ds:schemaRefs>
    <ds:schemaRef ds:uri="http://schemas.microsoft.com/office/2006/documentManagement/types"/>
    <ds:schemaRef ds:uri="16c05727-aa75-4e4a-9b5f-8a80a1165891"/>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71af3243-3dd4-4a8d-8c0d-dd76da1f02a5"/>
    <ds:schemaRef ds:uri="http://www.w3.org/XML/1998/namespace"/>
    <ds:schemaRef ds:uri="http://purl.org/dc/dcmitype/"/>
  </ds:schemaRefs>
</ds:datastoreItem>
</file>

<file path=customXml/itemProps2.xml><?xml version="1.0" encoding="utf-8"?>
<ds:datastoreItem xmlns:ds="http://schemas.openxmlformats.org/officeDocument/2006/customXml" ds:itemID="{AB00EAF0-7D53-4F2E-A3F0-6ACE8DE5B762}">
  <ds:schemaRefs>
    <ds:schemaRef ds:uri="http://schemas.microsoft.com/sharepoint/v3/contenttype/forms"/>
  </ds:schemaRefs>
</ds:datastoreItem>
</file>

<file path=customXml/itemProps3.xml><?xml version="1.0" encoding="utf-8"?>
<ds:datastoreItem xmlns:ds="http://schemas.openxmlformats.org/officeDocument/2006/customXml" ds:itemID="{22EC134D-EF26-4489-BF4F-D004AB4EA7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TM03107663</Template>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61</vt:i4>
      </vt:variant>
    </vt:vector>
  </HeadingPairs>
  <TitlesOfParts>
    <vt:vector size="74" baseType="lpstr">
      <vt:lpstr>Jan</vt:lpstr>
      <vt:lpstr>Tabelle1</vt:lpstr>
      <vt:lpstr>Feb</vt:lpstr>
      <vt:lpstr>Mrz</vt:lpstr>
      <vt:lpstr>Apr</vt:lpstr>
      <vt:lpstr>Mai</vt:lpstr>
      <vt:lpstr>Jun</vt:lpstr>
      <vt:lpstr>Jul</vt:lpstr>
      <vt:lpstr>Aug</vt:lpstr>
      <vt:lpstr>Sep</vt:lpstr>
      <vt:lpstr>Okt</vt:lpstr>
      <vt:lpstr>Nov</vt:lpstr>
      <vt:lpstr>Dez</vt:lpstr>
      <vt:lpstr>Apr!HausaufgabenTage</vt:lpstr>
      <vt:lpstr>Aug!HausaufgabenTage</vt:lpstr>
      <vt:lpstr>Dez!HausaufgabenTage</vt:lpstr>
      <vt:lpstr>Feb!HausaufgabenTage</vt:lpstr>
      <vt:lpstr>Jul!HausaufgabenTage</vt:lpstr>
      <vt:lpstr>Jun!HausaufgabenTage</vt:lpstr>
      <vt:lpstr>Mai!HausaufgabenTage</vt:lpstr>
      <vt:lpstr>Mrz!HausaufgabenTage</vt:lpstr>
      <vt:lpstr>Nov!HausaufgabenTage</vt:lpstr>
      <vt:lpstr>Okt!HausaufgabenTage</vt:lpstr>
      <vt:lpstr>Sep!HausaufgabenTage</vt:lpstr>
      <vt:lpstr>HausaufgabenTage</vt:lpstr>
      <vt:lpstr>KalenderJahr</vt:lpstr>
      <vt:lpstr>Spaltentitel1</vt:lpstr>
      <vt:lpstr>Spaltentitel10</vt:lpstr>
      <vt:lpstr>Spaltentitel11</vt:lpstr>
      <vt:lpstr>Spaltentitel12</vt:lpstr>
      <vt:lpstr>Spaltentitel2</vt:lpstr>
      <vt:lpstr>Spaltentitel3</vt:lpstr>
      <vt:lpstr>Spaltentitel4</vt:lpstr>
      <vt:lpstr>Spaltentitel5</vt:lpstr>
      <vt:lpstr>Spaltentitel6</vt:lpstr>
      <vt:lpstr>Spaltentitel7</vt:lpstr>
      <vt:lpstr>Spaltentitel8</vt:lpstr>
      <vt:lpstr>Spaltentitel9</vt:lpstr>
      <vt:lpstr>SpaltenTitelBereich1..I8.1</vt:lpstr>
      <vt:lpstr>SpaltenTitelBereich1..I8.10</vt:lpstr>
      <vt:lpstr>SpaltenTitelBereich1..I8.11</vt:lpstr>
      <vt:lpstr>SpaltenTitelBereich1..I8.12</vt:lpstr>
      <vt:lpstr>SpaltenTitelBereich1..I8.2</vt:lpstr>
      <vt:lpstr>SpaltenTitelBereich1..I8.3</vt:lpstr>
      <vt:lpstr>SpaltenTitelBereich1..I8.4</vt:lpstr>
      <vt:lpstr>SpaltenTitelBereich1..I8.5</vt:lpstr>
      <vt:lpstr>SpaltenTitelBereich1..I8.6</vt:lpstr>
      <vt:lpstr>SpaltenTitelBereich1..I8.7</vt:lpstr>
      <vt:lpstr>SpaltenTitelBereich1..I8.8</vt:lpstr>
      <vt:lpstr>SpaltenTitelBereich1..I8.9</vt:lpstr>
      <vt:lpstr>TitelBereich2..I31.1</vt:lpstr>
      <vt:lpstr>TitelBereich2..I31.10</vt:lpstr>
      <vt:lpstr>TitelBereich2..I31.11</vt:lpstr>
      <vt:lpstr>TitelBereich2..I31.12</vt:lpstr>
      <vt:lpstr>TitelBereich2..I31.2</vt:lpstr>
      <vt:lpstr>TitelBereich2..I31.3</vt:lpstr>
      <vt:lpstr>TitelBereich2..I31.4</vt:lpstr>
      <vt:lpstr>TitelBereich2..I31.5</vt:lpstr>
      <vt:lpstr>TitelBereich2..I31.6</vt:lpstr>
      <vt:lpstr>TitelBereich2..I31.7</vt:lpstr>
      <vt:lpstr>TitelBereich2..I31.8</vt:lpstr>
      <vt:lpstr>TitelBereich2..I31.9</vt:lpstr>
      <vt:lpstr>Apr!WichtigeDatenTabelle</vt:lpstr>
      <vt:lpstr>Aug!WichtigeDatenTabelle</vt:lpstr>
      <vt:lpstr>Dez!WichtigeDatenTabelle</vt:lpstr>
      <vt:lpstr>Feb!WichtigeDatenTabelle</vt:lpstr>
      <vt:lpstr>Jul!WichtigeDatenTabelle</vt:lpstr>
      <vt:lpstr>Jun!WichtigeDatenTabelle</vt:lpstr>
      <vt:lpstr>Mai!WichtigeDatenTabelle</vt:lpstr>
      <vt:lpstr>Mrz!WichtigeDatenTabelle</vt:lpstr>
      <vt:lpstr>Nov!WichtigeDatenTabelle</vt:lpstr>
      <vt:lpstr>Okt!WichtigeDatenTabelle</vt:lpstr>
      <vt:lpstr>Sep!WichtigeDatenTabelle</vt:lpstr>
      <vt:lpstr>WichtigeDatenTabelle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2020-07-08T21:07:10Z</dcterms:created>
  <dcterms:modified xsi:type="dcterms:W3CDTF">2022-03-03T13:30:55Z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