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Dropbox\Condivisi\OFFICE-LERNEN\Kalendervorlagen\Kalendervorlagen\2027\"/>
    </mc:Choice>
  </mc:AlternateContent>
  <xr:revisionPtr revIDLastSave="0" documentId="8_{712ADB31-6EA6-481D-87ED-38A69A91257D}" xr6:coauthVersionLast="47" xr6:coauthVersionMax="47" xr10:uidLastSave="{00000000-0000-0000-0000-000000000000}"/>
  <bookViews>
    <workbookView xWindow="-120" yWindow="-120" windowWidth="29040" windowHeight="15720" xr2:uid="{446A27F1-99E6-441F-90EE-CD665D589565}"/>
  </bookViews>
  <sheets>
    <sheet name="Familienkalender" sheetId="4" r:id="rId1"/>
  </sheets>
  <definedNames>
    <definedName name="AprSun1">DATE(CalendarYear,4,1)-WEEKDAY(DATE(CalendarYear,4,1))+1</definedName>
    <definedName name="AugSun1">DATE(CalendarYear,8,1)-WEEKDAY(DATE(CalendarYear,8,1))+1</definedName>
    <definedName name="CalendarYear">Familienkalender!$AE$3</definedName>
    <definedName name="DecSun1">DATE(CalendarYear,12,1)-WEEKDAY(DATE(CalendarYear,12,1))+1</definedName>
    <definedName name="_xlnm.Print_Area" localSheetId="0">Familienkalender!$C$2:$AJ$51</definedName>
    <definedName name="FebSun1">DATE(CalendarYear,2,1)-WEEKDAY(DATE(CalendarYear,2,1))+1</definedName>
    <definedName name="ImportantDates">Familienkalender!$D$6:$G$20</definedName>
    <definedName name="JanSun1">DATE(CalendarYear,1,1)-WEEKDAY(DATE(CalendarYear,1,1))+1</definedName>
    <definedName name="JulSun1">DATE(CalendarYear,7,1)-WEEKDAY(DATE(CalendarYear,7,1))+1</definedName>
    <definedName name="JunSun1">DATE(CalendarYear,6,1)-WEEKDAY(DATE(CalendarYear,6,1))+1</definedName>
    <definedName name="MarSun1">DATE(CalendarYear,3,1)-WEEKDAY(DATE(CalendarYear,3,1))+1</definedName>
    <definedName name="MaySun1">DATE(CalendarYear,5,1)-WEEKDAY(DATE(CalendarYear,5,1))+1</definedName>
    <definedName name="NovSun1">DATE(CalendarYear,11,1)-WEEKDAY(DATE(CalendarYear,11,1))+1</definedName>
    <definedName name="OctSun1">DATE(CalendarYear,10,1)-WEEKDAY(DATE(CalendarYear,10,1))+1</definedName>
    <definedName name="SepSun1">DATE(CalendarYear,9,1)-WEEKDAY(DATE(CalendarYear,9,1))+1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49" i="4" l="1"/>
  <c r="AI49" i="4"/>
  <c r="AH49" i="4"/>
  <c r="AG49" i="4"/>
  <c r="AF49" i="4"/>
  <c r="AE49" i="4"/>
  <c r="AD49" i="4"/>
  <c r="AA49" i="4"/>
  <c r="Z49" i="4"/>
  <c r="Y49" i="4"/>
  <c r="X49" i="4"/>
  <c r="W49" i="4"/>
  <c r="V49" i="4"/>
  <c r="U49" i="4"/>
  <c r="R49" i="4"/>
  <c r="Q49" i="4"/>
  <c r="P49" i="4"/>
  <c r="O49" i="4"/>
  <c r="N49" i="4"/>
  <c r="M49" i="4"/>
  <c r="L49" i="4"/>
  <c r="I49" i="4"/>
  <c r="H49" i="4"/>
  <c r="G49" i="4"/>
  <c r="F49" i="4"/>
  <c r="E49" i="4"/>
  <c r="D49" i="4"/>
  <c r="C49" i="4"/>
  <c r="AJ48" i="4"/>
  <c r="AI48" i="4"/>
  <c r="AH48" i="4"/>
  <c r="AG48" i="4"/>
  <c r="AF48" i="4"/>
  <c r="AE48" i="4"/>
  <c r="AD48" i="4"/>
  <c r="AA48" i="4"/>
  <c r="Z48" i="4"/>
  <c r="Y48" i="4"/>
  <c r="X48" i="4"/>
  <c r="W48" i="4"/>
  <c r="V48" i="4"/>
  <c r="U48" i="4"/>
  <c r="R48" i="4"/>
  <c r="Q48" i="4"/>
  <c r="P48" i="4"/>
  <c r="O48" i="4"/>
  <c r="N48" i="4"/>
  <c r="M48" i="4"/>
  <c r="L48" i="4"/>
  <c r="I48" i="4"/>
  <c r="H48" i="4"/>
  <c r="G48" i="4"/>
  <c r="F48" i="4"/>
  <c r="E48" i="4"/>
  <c r="D48" i="4"/>
  <c r="C48" i="4"/>
  <c r="AJ47" i="4"/>
  <c r="AI47" i="4"/>
  <c r="AH47" i="4"/>
  <c r="AG47" i="4"/>
  <c r="AF47" i="4"/>
  <c r="AE47" i="4"/>
  <c r="AD47" i="4"/>
  <c r="AA47" i="4"/>
  <c r="Z47" i="4"/>
  <c r="Y47" i="4"/>
  <c r="X47" i="4"/>
  <c r="W47" i="4"/>
  <c r="V47" i="4"/>
  <c r="U47" i="4"/>
  <c r="R47" i="4"/>
  <c r="Q47" i="4"/>
  <c r="P47" i="4"/>
  <c r="O47" i="4"/>
  <c r="N47" i="4"/>
  <c r="M47" i="4"/>
  <c r="L47" i="4"/>
  <c r="I47" i="4"/>
  <c r="H47" i="4"/>
  <c r="G47" i="4"/>
  <c r="F47" i="4"/>
  <c r="E47" i="4"/>
  <c r="D47" i="4"/>
  <c r="C47" i="4"/>
  <c r="AJ46" i="4"/>
  <c r="AI46" i="4"/>
  <c r="AH46" i="4"/>
  <c r="AG46" i="4"/>
  <c r="AF46" i="4"/>
  <c r="AE46" i="4"/>
  <c r="AD46" i="4"/>
  <c r="AA46" i="4"/>
  <c r="Z46" i="4"/>
  <c r="Y46" i="4"/>
  <c r="X46" i="4"/>
  <c r="W46" i="4"/>
  <c r="V46" i="4"/>
  <c r="U46" i="4"/>
  <c r="R46" i="4"/>
  <c r="Q46" i="4"/>
  <c r="P46" i="4"/>
  <c r="O46" i="4"/>
  <c r="N46" i="4"/>
  <c r="M46" i="4"/>
  <c r="L46" i="4"/>
  <c r="I46" i="4"/>
  <c r="H46" i="4"/>
  <c r="G46" i="4"/>
  <c r="F46" i="4"/>
  <c r="E46" i="4"/>
  <c r="D46" i="4"/>
  <c r="C46" i="4"/>
  <c r="AJ45" i="4"/>
  <c r="AI45" i="4"/>
  <c r="AH45" i="4"/>
  <c r="AG45" i="4"/>
  <c r="AF45" i="4"/>
  <c r="AE45" i="4"/>
  <c r="AD45" i="4"/>
  <c r="AA45" i="4"/>
  <c r="Z45" i="4"/>
  <c r="Y45" i="4"/>
  <c r="X45" i="4"/>
  <c r="W45" i="4"/>
  <c r="V45" i="4"/>
  <c r="U45" i="4"/>
  <c r="R45" i="4"/>
  <c r="Q45" i="4"/>
  <c r="P45" i="4"/>
  <c r="O45" i="4"/>
  <c r="N45" i="4"/>
  <c r="M45" i="4"/>
  <c r="L45" i="4"/>
  <c r="I45" i="4"/>
  <c r="H45" i="4"/>
  <c r="G45" i="4"/>
  <c r="F45" i="4"/>
  <c r="E45" i="4"/>
  <c r="D45" i="4"/>
  <c r="C45" i="4"/>
  <c r="AJ44" i="4"/>
  <c r="AI44" i="4"/>
  <c r="AH44" i="4"/>
  <c r="AG44" i="4"/>
  <c r="AF44" i="4"/>
  <c r="AE44" i="4"/>
  <c r="AD44" i="4"/>
  <c r="AA44" i="4"/>
  <c r="Z44" i="4"/>
  <c r="Y44" i="4"/>
  <c r="X44" i="4"/>
  <c r="W44" i="4"/>
  <c r="V44" i="4"/>
  <c r="U44" i="4"/>
  <c r="R44" i="4"/>
  <c r="Q44" i="4"/>
  <c r="P44" i="4"/>
  <c r="O44" i="4"/>
  <c r="N44" i="4"/>
  <c r="M44" i="4"/>
  <c r="L44" i="4"/>
  <c r="I44" i="4"/>
  <c r="H44" i="4"/>
  <c r="G44" i="4"/>
  <c r="F44" i="4"/>
  <c r="E44" i="4"/>
  <c r="D44" i="4"/>
  <c r="C44" i="4"/>
  <c r="AJ40" i="4"/>
  <c r="AI40" i="4"/>
  <c r="AH40" i="4"/>
  <c r="AG40" i="4"/>
  <c r="AF40" i="4"/>
  <c r="AE40" i="4"/>
  <c r="AD40" i="4"/>
  <c r="AA40" i="4"/>
  <c r="Z40" i="4"/>
  <c r="Y40" i="4"/>
  <c r="X40" i="4"/>
  <c r="W40" i="4"/>
  <c r="V40" i="4"/>
  <c r="U40" i="4"/>
  <c r="R40" i="4"/>
  <c r="Q40" i="4"/>
  <c r="P40" i="4"/>
  <c r="O40" i="4"/>
  <c r="N40" i="4"/>
  <c r="M40" i="4"/>
  <c r="L40" i="4"/>
  <c r="I40" i="4"/>
  <c r="H40" i="4"/>
  <c r="G40" i="4"/>
  <c r="F40" i="4"/>
  <c r="E40" i="4"/>
  <c r="D40" i="4"/>
  <c r="C40" i="4"/>
  <c r="AJ39" i="4"/>
  <c r="AI39" i="4"/>
  <c r="AH39" i="4"/>
  <c r="AG39" i="4"/>
  <c r="AF39" i="4"/>
  <c r="AE39" i="4"/>
  <c r="AD39" i="4"/>
  <c r="AA39" i="4"/>
  <c r="Z39" i="4"/>
  <c r="Y39" i="4"/>
  <c r="X39" i="4"/>
  <c r="W39" i="4"/>
  <c r="V39" i="4"/>
  <c r="U39" i="4"/>
  <c r="R39" i="4"/>
  <c r="Q39" i="4"/>
  <c r="P39" i="4"/>
  <c r="O39" i="4"/>
  <c r="N39" i="4"/>
  <c r="M39" i="4"/>
  <c r="L39" i="4"/>
  <c r="I39" i="4"/>
  <c r="H39" i="4"/>
  <c r="G39" i="4"/>
  <c r="F39" i="4"/>
  <c r="E39" i="4"/>
  <c r="D39" i="4"/>
  <c r="C39" i="4"/>
  <c r="AJ38" i="4"/>
  <c r="AI38" i="4"/>
  <c r="AH38" i="4"/>
  <c r="AG38" i="4"/>
  <c r="AF38" i="4"/>
  <c r="AE38" i="4"/>
  <c r="AD38" i="4"/>
  <c r="AA38" i="4"/>
  <c r="Z38" i="4"/>
  <c r="Y38" i="4"/>
  <c r="X38" i="4"/>
  <c r="W38" i="4"/>
  <c r="V38" i="4"/>
  <c r="U38" i="4"/>
  <c r="R38" i="4"/>
  <c r="Q38" i="4"/>
  <c r="P38" i="4"/>
  <c r="O38" i="4"/>
  <c r="N38" i="4"/>
  <c r="M38" i="4"/>
  <c r="L38" i="4"/>
  <c r="I38" i="4"/>
  <c r="H38" i="4"/>
  <c r="G38" i="4"/>
  <c r="F38" i="4"/>
  <c r="E38" i="4"/>
  <c r="D38" i="4"/>
  <c r="C38" i="4"/>
  <c r="AJ37" i="4"/>
  <c r="AI37" i="4"/>
  <c r="AH37" i="4"/>
  <c r="AG37" i="4"/>
  <c r="AF37" i="4"/>
  <c r="AE37" i="4"/>
  <c r="AD37" i="4"/>
  <c r="AA37" i="4"/>
  <c r="Z37" i="4"/>
  <c r="Y37" i="4"/>
  <c r="X37" i="4"/>
  <c r="W37" i="4"/>
  <c r="V37" i="4"/>
  <c r="U37" i="4"/>
  <c r="R37" i="4"/>
  <c r="Q37" i="4"/>
  <c r="P37" i="4"/>
  <c r="O37" i="4"/>
  <c r="N37" i="4"/>
  <c r="M37" i="4"/>
  <c r="L37" i="4"/>
  <c r="I37" i="4"/>
  <c r="H37" i="4"/>
  <c r="G37" i="4"/>
  <c r="F37" i="4"/>
  <c r="E37" i="4"/>
  <c r="D37" i="4"/>
  <c r="C37" i="4"/>
  <c r="AJ36" i="4"/>
  <c r="AI36" i="4"/>
  <c r="AH36" i="4"/>
  <c r="AG36" i="4"/>
  <c r="AF36" i="4"/>
  <c r="AE36" i="4"/>
  <c r="AD36" i="4"/>
  <c r="AA36" i="4"/>
  <c r="Z36" i="4"/>
  <c r="Y36" i="4"/>
  <c r="X36" i="4"/>
  <c r="W36" i="4"/>
  <c r="V36" i="4"/>
  <c r="U36" i="4"/>
  <c r="R36" i="4"/>
  <c r="Q36" i="4"/>
  <c r="P36" i="4"/>
  <c r="O36" i="4"/>
  <c r="N36" i="4"/>
  <c r="M36" i="4"/>
  <c r="L36" i="4"/>
  <c r="I36" i="4"/>
  <c r="H36" i="4"/>
  <c r="G36" i="4"/>
  <c r="F36" i="4"/>
  <c r="E36" i="4"/>
  <c r="D36" i="4"/>
  <c r="C36" i="4"/>
  <c r="AJ35" i="4"/>
  <c r="AI35" i="4"/>
  <c r="AH35" i="4"/>
  <c r="AG35" i="4"/>
  <c r="AF35" i="4"/>
  <c r="AE35" i="4"/>
  <c r="AD35" i="4"/>
  <c r="AA35" i="4"/>
  <c r="Z35" i="4"/>
  <c r="Y35" i="4"/>
  <c r="X35" i="4"/>
  <c r="W35" i="4"/>
  <c r="V35" i="4"/>
  <c r="U35" i="4"/>
  <c r="R35" i="4"/>
  <c r="Q35" i="4"/>
  <c r="P35" i="4"/>
  <c r="O35" i="4"/>
  <c r="N35" i="4"/>
  <c r="M35" i="4"/>
  <c r="L35" i="4"/>
  <c r="I35" i="4"/>
  <c r="H35" i="4"/>
  <c r="G35" i="4"/>
  <c r="F35" i="4"/>
  <c r="E35" i="4"/>
  <c r="D35" i="4"/>
  <c r="C35" i="4"/>
  <c r="AJ31" i="4"/>
  <c r="AI31" i="4"/>
  <c r="AH31" i="4"/>
  <c r="AG31" i="4"/>
  <c r="AF31" i="4"/>
  <c r="AE31" i="4"/>
  <c r="AD31" i="4"/>
  <c r="AA31" i="4"/>
  <c r="Z31" i="4"/>
  <c r="Y31" i="4"/>
  <c r="X31" i="4"/>
  <c r="W31" i="4"/>
  <c r="V31" i="4"/>
  <c r="U31" i="4"/>
  <c r="R31" i="4"/>
  <c r="Q31" i="4"/>
  <c r="P31" i="4"/>
  <c r="O31" i="4"/>
  <c r="N31" i="4"/>
  <c r="M31" i="4"/>
  <c r="L31" i="4"/>
  <c r="I31" i="4"/>
  <c r="H31" i="4"/>
  <c r="G31" i="4"/>
  <c r="F31" i="4"/>
  <c r="E31" i="4"/>
  <c r="D31" i="4"/>
  <c r="C31" i="4"/>
  <c r="AJ30" i="4"/>
  <c r="AI30" i="4"/>
  <c r="AH30" i="4"/>
  <c r="AG30" i="4"/>
  <c r="AF30" i="4"/>
  <c r="AE30" i="4"/>
  <c r="AD30" i="4"/>
  <c r="AA30" i="4"/>
  <c r="Z30" i="4"/>
  <c r="Y30" i="4"/>
  <c r="X30" i="4"/>
  <c r="W30" i="4"/>
  <c r="V30" i="4"/>
  <c r="U30" i="4"/>
  <c r="R30" i="4"/>
  <c r="Q30" i="4"/>
  <c r="P30" i="4"/>
  <c r="O30" i="4"/>
  <c r="N30" i="4"/>
  <c r="M30" i="4"/>
  <c r="L30" i="4"/>
  <c r="I30" i="4"/>
  <c r="H30" i="4"/>
  <c r="G30" i="4"/>
  <c r="F30" i="4"/>
  <c r="E30" i="4"/>
  <c r="D30" i="4"/>
  <c r="C30" i="4"/>
  <c r="AJ29" i="4"/>
  <c r="AI29" i="4"/>
  <c r="AH29" i="4"/>
  <c r="AG29" i="4"/>
  <c r="AF29" i="4"/>
  <c r="AE29" i="4"/>
  <c r="AD29" i="4"/>
  <c r="AA29" i="4"/>
  <c r="Z29" i="4"/>
  <c r="Y29" i="4"/>
  <c r="X29" i="4"/>
  <c r="W29" i="4"/>
  <c r="V29" i="4"/>
  <c r="U29" i="4"/>
  <c r="R29" i="4"/>
  <c r="Q29" i="4"/>
  <c r="P29" i="4"/>
  <c r="O29" i="4"/>
  <c r="N29" i="4"/>
  <c r="M29" i="4"/>
  <c r="L29" i="4"/>
  <c r="I29" i="4"/>
  <c r="H29" i="4"/>
  <c r="G29" i="4"/>
  <c r="F29" i="4"/>
  <c r="E29" i="4"/>
  <c r="D29" i="4"/>
  <c r="C29" i="4"/>
  <c r="AJ28" i="4"/>
  <c r="AI28" i="4"/>
  <c r="AH28" i="4"/>
  <c r="AG28" i="4"/>
  <c r="AF28" i="4"/>
  <c r="AE28" i="4"/>
  <c r="AD28" i="4"/>
  <c r="AA28" i="4"/>
  <c r="Z28" i="4"/>
  <c r="Y28" i="4"/>
  <c r="X28" i="4"/>
  <c r="W28" i="4"/>
  <c r="V28" i="4"/>
  <c r="U28" i="4"/>
  <c r="R28" i="4"/>
  <c r="Q28" i="4"/>
  <c r="P28" i="4"/>
  <c r="O28" i="4"/>
  <c r="N28" i="4"/>
  <c r="M28" i="4"/>
  <c r="L28" i="4"/>
  <c r="I28" i="4"/>
  <c r="H28" i="4"/>
  <c r="G28" i="4"/>
  <c r="F28" i="4"/>
  <c r="E28" i="4"/>
  <c r="D28" i="4"/>
  <c r="C28" i="4"/>
  <c r="AJ27" i="4"/>
  <c r="AI27" i="4"/>
  <c r="AH27" i="4"/>
  <c r="AG27" i="4"/>
  <c r="AF27" i="4"/>
  <c r="AE27" i="4"/>
  <c r="AD27" i="4"/>
  <c r="AA27" i="4"/>
  <c r="Z27" i="4"/>
  <c r="Y27" i="4"/>
  <c r="X27" i="4"/>
  <c r="W27" i="4"/>
  <c r="V27" i="4"/>
  <c r="U27" i="4"/>
  <c r="R27" i="4"/>
  <c r="Q27" i="4"/>
  <c r="P27" i="4"/>
  <c r="O27" i="4"/>
  <c r="N27" i="4"/>
  <c r="M27" i="4"/>
  <c r="L27" i="4"/>
  <c r="I27" i="4"/>
  <c r="H27" i="4"/>
  <c r="G27" i="4"/>
  <c r="F27" i="4"/>
  <c r="E27" i="4"/>
  <c r="D27" i="4"/>
  <c r="C27" i="4"/>
  <c r="AJ26" i="4"/>
  <c r="AI26" i="4"/>
  <c r="AH26" i="4"/>
  <c r="AG26" i="4"/>
  <c r="AF26" i="4"/>
  <c r="AE26" i="4"/>
  <c r="AD26" i="4"/>
  <c r="AA26" i="4"/>
  <c r="Z26" i="4"/>
  <c r="Y26" i="4"/>
  <c r="X26" i="4"/>
  <c r="W26" i="4"/>
  <c r="V26" i="4"/>
  <c r="U26" i="4"/>
  <c r="R26" i="4"/>
  <c r="Q26" i="4"/>
  <c r="P26" i="4"/>
  <c r="O26" i="4"/>
  <c r="N26" i="4"/>
  <c r="M26" i="4"/>
  <c r="L26" i="4"/>
  <c r="I26" i="4"/>
  <c r="H26" i="4"/>
  <c r="G26" i="4"/>
  <c r="F26" i="4"/>
  <c r="E26" i="4"/>
  <c r="D26" i="4"/>
  <c r="C26" i="4"/>
</calcChain>
</file>

<file path=xl/sharedStrings.xml><?xml version="1.0" encoding="utf-8"?>
<sst xmlns="http://schemas.openxmlformats.org/spreadsheetml/2006/main" count="108" uniqueCount="28">
  <si>
    <t>S</t>
  </si>
  <si>
    <t>M</t>
  </si>
  <si>
    <t>F</t>
  </si>
  <si>
    <t>Wichtige Termine</t>
  </si>
  <si>
    <t>Notizen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</si>
  <si>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</si>
  <si>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</si>
  <si>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</si>
  <si>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</si>
  <si>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</si>
  <si>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</si>
  <si>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</si>
  <si>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</si>
  <si>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</si>
  <si>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</si>
  <si>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</si>
  <si>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</si>
  <si>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</t>
  </si>
  <si>
    <t>Kalender</t>
  </si>
  <si>
    <t>Karfreitag</t>
  </si>
  <si>
    <t>Ostermontag</t>
  </si>
  <si>
    <t>Tag der Arbeit</t>
  </si>
  <si>
    <t>Christi Himmelfahrt</t>
  </si>
  <si>
    <t>Phingstmontag</t>
  </si>
  <si>
    <t>Tag der Deutschen Einheit</t>
  </si>
  <si>
    <t>1. Weihnachtstag</t>
  </si>
  <si>
    <t>2. Weihnachtstag</t>
  </si>
  <si>
    <t>Neujahr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</si>
</sst>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d"/>
    <numFmt numFmtId="167" formatCode="mmmm"/>
    <numFmt numFmtId="170" formatCode="dd/mm/yy"/>
  </numFmts>
  <fonts count="19" x14ac:knownFonts="1"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mbria"/>
      <family val="2"/>
      <scheme val="major"/>
    </font>
    <font>
      <sz val="9"/>
      <color theme="1"/>
      <name val="Calibri"/>
      <family val="2"/>
      <scheme val="minor"/>
    </font>
    <font>
      <b/>
      <sz val="11.5"/>
      <color theme="0" tint="-0.249977111117893"/>
      <name val="Calibri"/>
      <family val="2"/>
      <scheme val="minor"/>
    </font>
    <font>
      <sz val="11"/>
      <color theme="1"/>
      <name val="Cambria"/>
      <family val="4"/>
      <scheme val="major"/>
    </font>
    <font>
      <sz val="10"/>
      <color theme="4"/>
      <name val="Cambria"/>
      <family val="4"/>
      <scheme val="major"/>
    </font>
    <font>
      <sz val="10"/>
      <color rgb="FFFFFF00"/>
      <name val="Cambria"/>
      <family val="4"/>
      <scheme val="major"/>
    </font>
    <font>
      <sz val="11"/>
      <color rgb="FFFFFF00"/>
      <name val="Cambria"/>
      <family val="4"/>
      <scheme val="major"/>
    </font>
    <font>
      <b/>
      <sz val="11.5"/>
      <color theme="8" tint="-0.499984740745262"/>
      <name val="Calibri"/>
      <family val="2"/>
      <scheme val="minor"/>
    </font>
    <font>
      <sz val="10"/>
      <color theme="8" tint="-0.499984740745262"/>
      <name val="Calibri"/>
      <family val="2"/>
      <scheme val="minor"/>
    </font>
    <font>
      <sz val="10"/>
      <name val="Calibri"/>
      <family val="2"/>
      <scheme val="minor"/>
    </font>
    <font>
      <sz val="11"/>
      <name val="Cambria"/>
      <family val="4"/>
      <scheme val="major"/>
    </font>
    <font>
      <sz val="12"/>
      <name val="Calibri"/>
      <family val="2"/>
      <scheme val="minor"/>
    </font>
    <font>
      <b/>
      <sz val="12"/>
      <name val="Cambria"/>
      <family val="1"/>
      <scheme val="major"/>
    </font>
    <font>
      <sz val="10"/>
      <name val="Cambria"/>
      <family val="4"/>
      <scheme val="major"/>
    </font>
    <font>
      <b/>
      <sz val="11.5"/>
      <color theme="1"/>
      <name val="Cambria"/>
      <family val="2"/>
      <scheme val="major"/>
    </font>
    <font>
      <b/>
      <sz val="28"/>
      <name val="Cambria"/>
      <family val="1"/>
      <scheme val="major"/>
    </font>
    <font>
      <b/>
      <sz val="12"/>
      <name val="Cambria"/>
      <family val="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 applyFill="1" applyBorder="1" applyAlignment="1"/>
    <xf numFmtId="0" fontId="0" fillId="0" borderId="0" xfId="0" applyFont="1" applyFill="1" applyBorder="1" applyAlignment="1">
      <alignment horizontal="center"/>
    </xf>
    <xf numFmtId="166" fontId="0" fillId="0" borderId="0" xfId="0" applyNumberFormat="1" applyFont="1" applyFill="1" applyBorder="1" applyAlignment="1">
      <alignment horizontal="center"/>
    </xf>
    <xf numFmtId="166" fontId="0" fillId="0" borderId="0" xfId="0" applyNumberFormat="1" applyFont="1" applyFill="1" applyBorder="1"/>
    <xf numFmtId="0" fontId="0" fillId="0" borderId="0" xfId="0" applyFont="1"/>
    <xf numFmtId="0" fontId="0" fillId="0" borderId="0" xfId="0" applyFont="1" applyFill="1" applyBorder="1"/>
    <xf numFmtId="0" fontId="3" fillId="0" borderId="0" xfId="0" applyFont="1"/>
    <xf numFmtId="0" fontId="4" fillId="0" borderId="0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166" fontId="0" fillId="0" borderId="1" xfId="0" applyNumberFormat="1" applyFont="1" applyFill="1" applyBorder="1" applyAlignment="1">
      <alignment horizontal="center"/>
    </xf>
    <xf numFmtId="0" fontId="0" fillId="0" borderId="1" xfId="0" applyFont="1" applyBorder="1"/>
    <xf numFmtId="0" fontId="0" fillId="0" borderId="1" xfId="0" applyBorder="1"/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0" fillId="0" borderId="0" xfId="0" applyFill="1"/>
    <xf numFmtId="0" fontId="9" fillId="0" borderId="0" xfId="0" applyFont="1" applyFill="1" applyBorder="1" applyAlignment="1">
      <alignment horizontal="center"/>
    </xf>
    <xf numFmtId="166" fontId="10" fillId="0" borderId="0" xfId="0" applyNumberFormat="1" applyFont="1" applyFill="1" applyBorder="1" applyAlignment="1">
      <alignment horizontal="center"/>
    </xf>
    <xf numFmtId="0" fontId="11" fillId="2" borderId="0" xfId="0" applyFont="1" applyFill="1"/>
    <xf numFmtId="0" fontId="12" fillId="2" borderId="0" xfId="0" applyFont="1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 applyAlignment="1"/>
    <xf numFmtId="0" fontId="15" fillId="2" borderId="0" xfId="0" applyFont="1" applyFill="1"/>
    <xf numFmtId="170" fontId="15" fillId="2" borderId="0" xfId="0" applyNumberFormat="1" applyFont="1" applyFill="1"/>
    <xf numFmtId="0" fontId="18" fillId="2" borderId="0" xfId="0" applyFont="1" applyFill="1" applyAlignment="1">
      <alignment horizontal="left"/>
    </xf>
    <xf numFmtId="0" fontId="11" fillId="2" borderId="2" xfId="0" applyFont="1" applyFill="1" applyBorder="1"/>
    <xf numFmtId="0" fontId="17" fillId="2" borderId="0" xfId="0" applyFont="1" applyFill="1" applyAlignment="1">
      <alignment horizontal="left"/>
    </xf>
    <xf numFmtId="0" fontId="17" fillId="2" borderId="0" xfId="0" applyFont="1" applyFill="1" applyAlignment="1">
      <alignment horizontal="right"/>
    </xf>
    <xf numFmtId="0" fontId="15" fillId="2" borderId="0" xfId="0" applyFont="1" applyFill="1" applyAlignment="1"/>
    <xf numFmtId="0" fontId="11" fillId="2" borderId="3" xfId="0" applyFont="1" applyFill="1" applyBorder="1"/>
    <xf numFmtId="170" fontId="15" fillId="2" borderId="0" xfId="0" applyNumberFormat="1" applyFont="1" applyFill="1" applyAlignment="1">
      <alignment horizontal="right" indent="1"/>
    </xf>
    <xf numFmtId="0" fontId="6" fillId="0" borderId="0" xfId="0" applyFont="1" applyFill="1"/>
    <xf numFmtId="170" fontId="15" fillId="2" borderId="0" xfId="0" applyNumberFormat="1" applyFont="1" applyFill="1"/>
    <xf numFmtId="167" fontId="16" fillId="0" borderId="0" xfId="0" applyNumberFormat="1" applyFont="1" applyFill="1" applyBorder="1" applyAlignment="1">
      <alignment horizontal="left"/>
    </xf>
  </cellXfs>
  <cellStyles count="2">
    <cellStyle name="Normal 2" xfId="1" xr:uid="{B2181F22-7932-4AEE-8627-44E8EAA5AE9E}"/>
    <cellStyle name="Standard" xfId="0" builtinId="0" customBuiltin="1"/>
  </cellStyles>
  <dxfs count="1"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112395</xdr:colOff>
      <xdr:row>4</xdr:row>
      <xdr:rowOff>85725</xdr:rowOff>
    </xdr:from>
    <xdr:to>
      <xdr:col>18</xdr:col>
      <xdr:colOff>112395</xdr:colOff>
      <xdr:row>20</xdr:row>
      <xdr:rowOff>24765</xdr:rowOff>
    </xdr:to>
    <xdr:cxnSp macro="">
      <xdr:nvCxnSpPr>
        <xdr:cNvPr id="6" name="Chalkboard divider" descr="Chalkboard divder" title="Divider">
          <a:extLst>
            <a:ext uri="{FF2B5EF4-FFF2-40B4-BE49-F238E27FC236}">
              <a16:creationId xmlns:a16="http://schemas.microsoft.com/office/drawing/2014/main" id="{5A852493-32CD-484A-BE41-49F60895EFE5}"/>
            </a:ext>
          </a:extLst>
        </xdr:cNvPr>
        <xdr:cNvCxnSpPr/>
      </xdr:nvCxnSpPr>
      <xdr:spPr>
        <a:xfrm>
          <a:off x="4343400" y="1076325"/>
          <a:ext cx="0" cy="2834640"/>
        </a:xfrm>
        <a:prstGeom prst="line">
          <a:avLst/>
        </a:prstGeom>
        <a:ln w="3175">
          <a:solidFill>
            <a:schemeClr val="accent1">
              <a:lumMod val="50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171450</xdr:colOff>
      <xdr:row>2</xdr:row>
      <xdr:rowOff>95250</xdr:rowOff>
    </xdr:from>
    <xdr:to>
      <xdr:col>21</xdr:col>
      <xdr:colOff>28575</xdr:colOff>
      <xdr:row>5</xdr:row>
      <xdr:rowOff>19050</xdr:rowOff>
    </xdr:to>
    <xdr:pic>
      <xdr:nvPicPr>
        <xdr:cNvPr id="1070" name="Grafik 6">
          <a:extLst>
            <a:ext uri="{FF2B5EF4-FFF2-40B4-BE49-F238E27FC236}">
              <a16:creationId xmlns:a16="http://schemas.microsoft.com/office/drawing/2014/main" id="{731A8BBF-D248-066C-C202-2F4E02783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333" t="70705" r="43234" b="7269"/>
        <a:stretch>
          <a:fillRect/>
        </a:stretch>
      </xdr:blipFill>
      <xdr:spPr bwMode="auto">
        <a:xfrm>
          <a:off x="3543300" y="542925"/>
          <a:ext cx="7810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142875</xdr:colOff>
      <xdr:row>49</xdr:row>
      <xdr:rowOff>85725</xdr:rowOff>
    </xdr:from>
    <xdr:to>
      <xdr:col>22</xdr:col>
      <xdr:colOff>19050</xdr:colOff>
      <xdr:row>51</xdr:row>
      <xdr:rowOff>0</xdr:rowOff>
    </xdr:to>
    <xdr:pic>
      <xdr:nvPicPr>
        <xdr:cNvPr id="1071" name="Grafik 2">
          <a:extLst>
            <a:ext uri="{FF2B5EF4-FFF2-40B4-BE49-F238E27FC236}">
              <a16:creationId xmlns:a16="http://schemas.microsoft.com/office/drawing/2014/main" id="{ADCC457B-A6A6-66F2-2FD6-24A7BACCB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9029700"/>
          <a:ext cx="14573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9_calendar">
  <a:themeElements>
    <a:clrScheme name="Family Calendar 2">
      <a:dk1>
        <a:sysClr val="windowText" lastClr="000000"/>
      </a:dk1>
      <a:lt1>
        <a:sysClr val="window" lastClr="FFFFFF"/>
      </a:lt1>
      <a:dk2>
        <a:srgbClr val="3E3D2D"/>
      </a:dk2>
      <a:lt2>
        <a:srgbClr val="FFFFFF"/>
      </a:lt2>
      <a:accent1>
        <a:srgbClr val="FFF078"/>
      </a:accent1>
      <a:accent2>
        <a:srgbClr val="99FF66"/>
      </a:accent2>
      <a:accent3>
        <a:srgbClr val="FF99FF"/>
      </a:accent3>
      <a:accent4>
        <a:srgbClr val="92E0F7"/>
      </a:accent4>
      <a:accent5>
        <a:srgbClr val="FFCB92"/>
      </a:accent5>
      <a:accent6>
        <a:srgbClr val="CC99FF"/>
      </a:accent6>
      <a:hlink>
        <a:srgbClr val="BBA600"/>
      </a:hlink>
      <a:folHlink>
        <a:srgbClr val="A45600"/>
      </a:folHlink>
    </a:clrScheme>
    <a:fontScheme name="Custom 7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C54C4-FD8D-42B0-99DF-2C454F20A1A6}">
  <sheetPr>
    <tabColor theme="4"/>
    <pageSetUpPr autoPageBreaks="0" fitToPage="1"/>
  </sheetPr>
  <dimension ref="C1:AK50"/>
  <sheetViews>
    <sheetView showGridLines="0" tabSelected="1" zoomScaleNormal="100" workbookViewId="0">
      <selection activeCell="H12" sqref="H12:Q12"/>
    </sheetView>
  </sheetViews>
  <sheetFormatPr baseColWidth="10" defaultColWidth="9.140625" defaultRowHeight="12.75" x14ac:dyDescent="0.2"/>
  <cols>
    <col min="1" max="1" width="3.42578125" customWidth="1"/>
    <col min="2" max="2" width="3.140625" customWidth="1"/>
    <col min="3" max="9" width="3.28515625" customWidth="1"/>
    <col min="10" max="11" width="2.28515625" customWidth="1"/>
    <col min="12" max="18" width="3.28515625" customWidth="1"/>
    <col min="19" max="19" width="2.28515625" customWidth="1"/>
    <col min="20" max="20" width="1.7109375" customWidth="1"/>
    <col min="21" max="27" width="3.28515625" customWidth="1"/>
    <col min="28" max="29" width="2.28515625" customWidth="1"/>
    <col min="30" max="37" width="3.28515625" customWidth="1"/>
  </cols>
  <sheetData>
    <row r="1" spans="3:36" ht="20.25" customHeight="1" x14ac:dyDescent="0.2"/>
    <row r="2" spans="3:36" ht="15" customHeight="1" x14ac:dyDescent="0.2">
      <c r="C2" s="21"/>
      <c r="D2" s="21"/>
      <c r="E2" s="22"/>
      <c r="F2" s="22"/>
      <c r="G2" s="22"/>
      <c r="H2" s="22"/>
      <c r="I2" s="22"/>
      <c r="J2" s="22"/>
      <c r="K2" s="22"/>
      <c r="L2" s="22"/>
      <c r="M2" s="22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spans="3:36" ht="34.5" x14ac:dyDescent="0.45">
      <c r="C3" s="22"/>
      <c r="D3" s="30" t="s">
        <v>18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1">
        <v>2027</v>
      </c>
      <c r="AF3" s="31"/>
      <c r="AG3" s="31"/>
      <c r="AH3" s="31"/>
      <c r="AI3" s="31"/>
      <c r="AJ3" s="21"/>
    </row>
    <row r="4" spans="3:36" ht="9.75" customHeight="1" x14ac:dyDescent="0.2"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</row>
    <row r="5" spans="3:36" ht="17.45" customHeight="1" x14ac:dyDescent="0.25">
      <c r="C5" s="21"/>
      <c r="D5" s="28" t="s">
        <v>3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3"/>
      <c r="Q5" s="23"/>
      <c r="R5" s="23"/>
      <c r="S5" s="21"/>
      <c r="T5" s="21"/>
      <c r="U5" s="24" t="s">
        <v>4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1"/>
      <c r="AJ5" s="21"/>
    </row>
    <row r="6" spans="3:36" ht="16.899999999999999" customHeight="1" x14ac:dyDescent="0.2">
      <c r="C6" s="21"/>
      <c r="D6" s="34">
        <v>46388</v>
      </c>
      <c r="E6" s="34"/>
      <c r="F6" s="34"/>
      <c r="G6" s="34"/>
      <c r="H6" s="32" t="s">
        <v>27</v>
      </c>
      <c r="I6" s="32"/>
      <c r="J6" s="32"/>
      <c r="K6" s="32"/>
      <c r="L6" s="32"/>
      <c r="M6" s="32"/>
      <c r="N6" s="32"/>
      <c r="O6" s="32"/>
      <c r="P6" s="32"/>
      <c r="Q6" s="32"/>
      <c r="R6" s="25"/>
      <c r="S6" s="26"/>
      <c r="T6" s="21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21"/>
    </row>
    <row r="7" spans="3:36" ht="14.25" x14ac:dyDescent="0.2">
      <c r="C7" s="22"/>
      <c r="D7" s="34">
        <v>46472</v>
      </c>
      <c r="E7" s="34"/>
      <c r="F7" s="34"/>
      <c r="G7" s="34"/>
      <c r="H7" s="32" t="s">
        <v>19</v>
      </c>
      <c r="I7" s="32"/>
      <c r="J7" s="32"/>
      <c r="K7" s="32"/>
      <c r="L7" s="32"/>
      <c r="M7" s="32"/>
      <c r="N7" s="32"/>
      <c r="O7" s="32"/>
      <c r="P7" s="32"/>
      <c r="Q7" s="32"/>
      <c r="R7" s="25"/>
      <c r="S7" s="26"/>
      <c r="T7" s="21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1"/>
    </row>
    <row r="8" spans="3:36" ht="14.25" x14ac:dyDescent="0.2">
      <c r="C8" s="22"/>
      <c r="D8" s="34">
        <v>46475</v>
      </c>
      <c r="E8" s="34"/>
      <c r="F8" s="34"/>
      <c r="G8" s="34"/>
      <c r="H8" s="32" t="s">
        <v>20</v>
      </c>
      <c r="I8" s="32"/>
      <c r="J8" s="32"/>
      <c r="K8" s="32"/>
      <c r="L8" s="32"/>
      <c r="M8" s="32"/>
      <c r="N8" s="32"/>
      <c r="O8" s="32"/>
      <c r="P8" s="32"/>
      <c r="Q8" s="32"/>
      <c r="R8" s="25"/>
      <c r="S8" s="26"/>
      <c r="T8" s="21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1"/>
    </row>
    <row r="9" spans="3:36" ht="14.25" x14ac:dyDescent="0.2">
      <c r="C9" s="22"/>
      <c r="D9" s="34">
        <v>46508</v>
      </c>
      <c r="E9" s="34"/>
      <c r="F9" s="34"/>
      <c r="G9" s="34"/>
      <c r="H9" s="32" t="s">
        <v>21</v>
      </c>
      <c r="I9" s="32"/>
      <c r="J9" s="32"/>
      <c r="K9" s="32"/>
      <c r="L9" s="32"/>
      <c r="M9" s="32"/>
      <c r="N9" s="32"/>
      <c r="O9" s="32"/>
      <c r="P9" s="32"/>
      <c r="Q9" s="32"/>
      <c r="R9" s="25"/>
      <c r="S9" s="26"/>
      <c r="T9" s="21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1"/>
    </row>
    <row r="10" spans="3:36" ht="14.25" x14ac:dyDescent="0.2">
      <c r="C10" s="22"/>
      <c r="D10" s="34">
        <v>46513</v>
      </c>
      <c r="E10" s="34"/>
      <c r="F10" s="34"/>
      <c r="G10" s="34"/>
      <c r="H10" s="32" t="s">
        <v>22</v>
      </c>
      <c r="I10" s="32"/>
      <c r="J10" s="32"/>
      <c r="K10" s="32"/>
      <c r="L10" s="32"/>
      <c r="M10" s="32"/>
      <c r="N10" s="32"/>
      <c r="O10" s="32"/>
      <c r="P10" s="32"/>
      <c r="Q10" s="32"/>
      <c r="R10" s="25"/>
      <c r="S10" s="26"/>
      <c r="T10" s="21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1"/>
    </row>
    <row r="11" spans="3:36" ht="14.25" x14ac:dyDescent="0.2">
      <c r="C11" s="22"/>
      <c r="D11" s="34">
        <v>46524</v>
      </c>
      <c r="E11" s="34"/>
      <c r="F11" s="34"/>
      <c r="G11" s="34"/>
      <c r="H11" s="32" t="s">
        <v>23</v>
      </c>
      <c r="I11" s="32"/>
      <c r="J11" s="32"/>
      <c r="K11" s="32"/>
      <c r="L11" s="32"/>
      <c r="M11" s="32"/>
      <c r="N11" s="32"/>
      <c r="O11" s="32"/>
      <c r="P11" s="32"/>
      <c r="Q11" s="32"/>
      <c r="R11" s="25"/>
      <c r="S11" s="26"/>
      <c r="T11" s="21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1"/>
    </row>
    <row r="12" spans="3:36" ht="14.25" x14ac:dyDescent="0.2">
      <c r="C12" s="22"/>
      <c r="D12" s="34">
        <v>46663</v>
      </c>
      <c r="E12" s="34"/>
      <c r="F12" s="34"/>
      <c r="G12" s="34"/>
      <c r="H12" s="32" t="s">
        <v>24</v>
      </c>
      <c r="I12" s="32"/>
      <c r="J12" s="32"/>
      <c r="K12" s="32"/>
      <c r="L12" s="32"/>
      <c r="M12" s="32"/>
      <c r="N12" s="32"/>
      <c r="O12" s="32"/>
      <c r="P12" s="32"/>
      <c r="Q12" s="32"/>
      <c r="R12" s="25"/>
      <c r="S12" s="26"/>
      <c r="T12" s="21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1"/>
    </row>
    <row r="13" spans="3:36" ht="14.25" x14ac:dyDescent="0.2">
      <c r="C13" s="22"/>
      <c r="D13" s="34">
        <v>46746</v>
      </c>
      <c r="E13" s="34"/>
      <c r="F13" s="34"/>
      <c r="G13" s="34"/>
      <c r="H13" s="32" t="s">
        <v>25</v>
      </c>
      <c r="I13" s="32"/>
      <c r="J13" s="32"/>
      <c r="K13" s="32"/>
      <c r="L13" s="32"/>
      <c r="M13" s="32"/>
      <c r="N13" s="32"/>
      <c r="O13" s="32"/>
      <c r="P13" s="32"/>
      <c r="Q13" s="32"/>
      <c r="R13" s="25"/>
      <c r="S13" s="26"/>
      <c r="T13" s="21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1"/>
    </row>
    <row r="14" spans="3:36" ht="14.25" x14ac:dyDescent="0.2">
      <c r="C14" s="22"/>
      <c r="D14" s="34">
        <v>46747</v>
      </c>
      <c r="E14" s="34"/>
      <c r="F14" s="34"/>
      <c r="G14" s="34"/>
      <c r="H14" s="32" t="s">
        <v>26</v>
      </c>
      <c r="I14" s="32"/>
      <c r="J14" s="32"/>
      <c r="K14" s="32"/>
      <c r="L14" s="32"/>
      <c r="M14" s="32"/>
      <c r="N14" s="32"/>
      <c r="O14" s="32"/>
      <c r="P14" s="32"/>
      <c r="Q14" s="32"/>
      <c r="R14" s="25"/>
      <c r="S14" s="26"/>
      <c r="T14" s="21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1"/>
    </row>
    <row r="15" spans="3:36" ht="14.25" x14ac:dyDescent="0.2">
      <c r="C15" s="22"/>
      <c r="D15" s="34"/>
      <c r="E15" s="34"/>
      <c r="F15" s="34"/>
      <c r="G15" s="34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25"/>
      <c r="S15" s="26"/>
      <c r="T15" s="21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1"/>
    </row>
    <row r="16" spans="3:36" ht="14.25" x14ac:dyDescent="0.2">
      <c r="C16" s="22"/>
      <c r="D16" s="34"/>
      <c r="E16" s="34"/>
      <c r="F16" s="34"/>
      <c r="G16" s="34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25"/>
      <c r="S16" s="26"/>
      <c r="T16" s="21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1"/>
    </row>
    <row r="17" spans="3:37" ht="14.25" x14ac:dyDescent="0.2">
      <c r="C17" s="22"/>
      <c r="D17" s="34"/>
      <c r="E17" s="34"/>
      <c r="F17" s="34"/>
      <c r="G17" s="34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25"/>
      <c r="S17" s="26"/>
      <c r="T17" s="21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1"/>
    </row>
    <row r="18" spans="3:37" ht="14.25" x14ac:dyDescent="0.2">
      <c r="C18" s="22"/>
      <c r="D18" s="34"/>
      <c r="E18" s="34"/>
      <c r="F18" s="34"/>
      <c r="G18" s="34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25"/>
      <c r="S18" s="26"/>
      <c r="T18" s="21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1"/>
    </row>
    <row r="19" spans="3:37" ht="14.25" x14ac:dyDescent="0.2">
      <c r="C19" s="22"/>
      <c r="D19" s="34"/>
      <c r="E19" s="34"/>
      <c r="F19" s="34"/>
      <c r="G19" s="34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25"/>
      <c r="S19" s="26"/>
      <c r="T19" s="21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1"/>
    </row>
    <row r="20" spans="3:37" ht="14.25" x14ac:dyDescent="0.2">
      <c r="C20" s="22"/>
      <c r="D20" s="34"/>
      <c r="E20" s="34"/>
      <c r="F20" s="34"/>
      <c r="G20" s="34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25"/>
      <c r="S20" s="26"/>
      <c r="T20" s="21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1"/>
    </row>
    <row r="21" spans="3:37" ht="12" customHeight="1" x14ac:dyDescent="0.2">
      <c r="C21" s="22"/>
      <c r="D21" s="36"/>
      <c r="E21" s="36"/>
      <c r="F21" s="27"/>
      <c r="G21" s="27"/>
      <c r="H21" s="26"/>
      <c r="I21" s="26"/>
      <c r="J21" s="26"/>
      <c r="K21" s="26"/>
      <c r="L21" s="26"/>
      <c r="M21" s="22"/>
      <c r="N21" s="22"/>
      <c r="O21" s="22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</row>
    <row r="22" spans="3:37" ht="14.25" x14ac:dyDescent="0.2">
      <c r="C22" s="14"/>
      <c r="D22" s="35"/>
      <c r="E22" s="35"/>
      <c r="F22" s="15"/>
      <c r="G22" s="15"/>
      <c r="H22" s="15"/>
      <c r="I22" s="16"/>
      <c r="J22" s="16"/>
      <c r="K22" s="16"/>
      <c r="L22" s="16"/>
      <c r="M22" s="17"/>
      <c r="N22" s="17"/>
      <c r="O22" s="17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</row>
    <row r="23" spans="3:37" ht="14.45" customHeight="1" x14ac:dyDescent="0.2"/>
    <row r="24" spans="3:37" ht="15.75" x14ac:dyDescent="0.25">
      <c r="C24" s="37" t="s">
        <v>5</v>
      </c>
      <c r="D24" s="37"/>
      <c r="E24" s="37"/>
      <c r="F24" s="37"/>
      <c r="G24" s="37"/>
      <c r="H24" s="37"/>
      <c r="I24" s="37"/>
      <c r="J24" s="9"/>
      <c r="K24" s="1"/>
      <c r="L24" s="37" t="s">
        <v>6</v>
      </c>
      <c r="M24" s="37"/>
      <c r="N24" s="37"/>
      <c r="O24" s="37"/>
      <c r="P24" s="37"/>
      <c r="Q24" s="37"/>
      <c r="R24" s="37"/>
      <c r="S24" s="9"/>
      <c r="U24" s="37" t="s">
        <v>7</v>
      </c>
      <c r="V24" s="37"/>
      <c r="W24" s="37"/>
      <c r="X24" s="37"/>
      <c r="Y24" s="37"/>
      <c r="Z24" s="37"/>
      <c r="AA24" s="37"/>
      <c r="AB24" s="9"/>
      <c r="AC24" s="4"/>
      <c r="AD24" s="37" t="s">
        <v>8</v>
      </c>
      <c r="AE24" s="37"/>
      <c r="AF24" s="37"/>
      <c r="AG24" s="37"/>
      <c r="AH24" s="37"/>
      <c r="AI24" s="37"/>
      <c r="AJ24" s="37"/>
    </row>
    <row r="25" spans="3:37" ht="15.75" x14ac:dyDescent="0.25">
      <c r="C25" s="8" t="s">
        <v>1</v>
      </c>
      <c r="D25" s="8" t="s">
        <v>17</v>
      </c>
      <c r="E25" s="8" t="s">
        <v>1</v>
      </c>
      <c r="F25" s="8" t="s">
        <v>17</v>
      </c>
      <c r="G25" s="8" t="s">
        <v>2</v>
      </c>
      <c r="H25" s="19" t="s">
        <v>0</v>
      </c>
      <c r="I25" s="19" t="s">
        <v>0</v>
      </c>
      <c r="J25" s="10"/>
      <c r="K25" s="2"/>
      <c r="L25" s="8" t="s">
        <v>1</v>
      </c>
      <c r="M25" s="8" t="s">
        <v>17</v>
      </c>
      <c r="N25" s="8" t="s">
        <v>1</v>
      </c>
      <c r="O25" s="8" t="s">
        <v>17</v>
      </c>
      <c r="P25" s="8" t="s">
        <v>2</v>
      </c>
      <c r="Q25" s="19" t="s">
        <v>0</v>
      </c>
      <c r="R25" s="19" t="s">
        <v>0</v>
      </c>
      <c r="S25" s="10"/>
      <c r="U25" s="8" t="s">
        <v>1</v>
      </c>
      <c r="V25" s="8" t="s">
        <v>17</v>
      </c>
      <c r="W25" s="8" t="s">
        <v>1</v>
      </c>
      <c r="X25" s="8" t="s">
        <v>17</v>
      </c>
      <c r="Y25" s="8" t="s">
        <v>2</v>
      </c>
      <c r="Z25" s="19" t="s">
        <v>0</v>
      </c>
      <c r="AA25" s="19" t="s">
        <v>0</v>
      </c>
      <c r="AB25" s="10"/>
      <c r="AC25" s="1"/>
      <c r="AD25" s="8" t="s">
        <v>1</v>
      </c>
      <c r="AE25" s="8" t="s">
        <v>17</v>
      </c>
      <c r="AF25" s="8" t="s">
        <v>1</v>
      </c>
      <c r="AG25" s="8" t="s">
        <v>17</v>
      </c>
      <c r="AH25" s="8" t="s">
        <v>2</v>
      </c>
      <c r="AI25" s="19" t="s">
        <v>0</v>
      </c>
      <c r="AJ25" s="19" t="s">
        <v>0</v>
      </c>
    </row>
    <row r="26" spans="3:37" x14ac:dyDescent="0.2">
      <c r="C26" s="3" t="str">
        <f>IF(DAY(JanSun1)=1,"",IF(AND(YEAR(JanSun1+1)=CalendarYear,MONTH(JanSun1+1)=1),JanSun1+1,""))</f>
        <v/>
      </c>
      <c r="D26" s="3" t="str">
        <f>IF(DAY(JanSun1)=1,"",IF(AND(YEAR(JanSun1+2)=CalendarYear,MONTH(JanSun1+2)=1),JanSun1+2,""))</f>
        <v/>
      </c>
      <c r="E26" s="3" t="str">
        <f>IF(DAY(JanSun1)=1,"",IF(AND(YEAR(JanSun1+3)=CalendarYear,MONTH(JanSun1+3)=1),JanSun1+3,""))</f>
        <v/>
      </c>
      <c r="F26" s="3" t="str">
        <f>IF(DAY(JanSun1)=1,"",IF(AND(YEAR(JanSun1+4)=CalendarYear,MONTH(JanSun1+4)=1),JanSun1+4,""))</f>
        <v/>
      </c>
      <c r="G26" s="3">
        <f>IF(DAY(JanSun1)=1,"",IF(AND(YEAR(JanSun1+5)=CalendarYear,MONTH(JanSun1+5)=1),JanSun1+5,""))</f>
        <v>46388</v>
      </c>
      <c r="H26" s="20">
        <f>IF(DAY(JanSun1)=1,"",IF(AND(YEAR(JanSun1+6)=CalendarYear,MONTH(JanSun1+6)=1),JanSun1+6,""))</f>
        <v>46389</v>
      </c>
      <c r="I26" s="20">
        <f>IF(DAY(JanSun1)=1,IF(AND(YEAR(JanSun1)=CalendarYear,MONTH(JanSun1)=1),JanSun1,""),IF(AND(YEAR(JanSun1+7)=CalendarYear,MONTH(JanSun1+7)=1),JanSun1+7,""))</f>
        <v>46390</v>
      </c>
      <c r="J26" s="11"/>
      <c r="K26" s="3"/>
      <c r="L26" s="3">
        <f>IF(DAY(FebSun1)=1,"",IF(AND(YEAR(FebSun1+1)=CalendarYear,MONTH(FebSun1+1)=2),FebSun1+1,""))</f>
        <v>46419</v>
      </c>
      <c r="M26" s="3">
        <f>IF(DAY(FebSun1)=1,"",IF(AND(YEAR(FebSun1+2)=CalendarYear,MONTH(FebSun1+2)=2),FebSun1+2,""))</f>
        <v>46420</v>
      </c>
      <c r="N26" s="3">
        <f>IF(DAY(FebSun1)=1,"",IF(AND(YEAR(FebSun1+3)=CalendarYear,MONTH(FebSun1+3)=2),FebSun1+3,""))</f>
        <v>46421</v>
      </c>
      <c r="O26" s="3">
        <f>IF(DAY(FebSun1)=1,"",IF(AND(YEAR(FebSun1+4)=CalendarYear,MONTH(FebSun1+4)=2),FebSun1+4,""))</f>
        <v>46422</v>
      </c>
      <c r="P26" s="3">
        <f>IF(DAY(FebSun1)=1,"",IF(AND(YEAR(FebSun1+5)=CalendarYear,MONTH(FebSun1+5)=2),FebSun1+5,""))</f>
        <v>46423</v>
      </c>
      <c r="Q26" s="20">
        <f>IF(DAY(FebSun1)=1,"",IF(AND(YEAR(FebSun1+6)=CalendarYear,MONTH(FebSun1+6)=2),FebSun1+6,""))</f>
        <v>46424</v>
      </c>
      <c r="R26" s="20">
        <f>IF(DAY(FebSun1)=1,IF(AND(YEAR(FebSun1)=CalendarYear,MONTH(FebSun1)=2),FebSun1,""),IF(AND(YEAR(FebSun1+7)=CalendarYear,MONTH(FebSun1+7)=2),FebSun1+7,""))</f>
        <v>46425</v>
      </c>
      <c r="S26" s="11"/>
      <c r="U26" s="3">
        <f>IF(DAY(MarSun1)=1,"",IF(AND(YEAR(MarSun1+1)=CalendarYear,MONTH(MarSun1+1)=3),MarSun1+1,""))</f>
        <v>46447</v>
      </c>
      <c r="V26" s="3">
        <f>IF(DAY(MarSun1)=1,"",IF(AND(YEAR(MarSun1+2)=CalendarYear,MONTH(MarSun1+2)=3),MarSun1+2,""))</f>
        <v>46448</v>
      </c>
      <c r="W26" s="3">
        <f>IF(DAY(MarSun1)=1,"",IF(AND(YEAR(MarSun1+3)=CalendarYear,MONTH(MarSun1+3)=3),MarSun1+3,""))</f>
        <v>46449</v>
      </c>
      <c r="X26" s="3">
        <f>IF(DAY(MarSun1)=1,"",IF(AND(YEAR(MarSun1+4)=CalendarYear,MONTH(MarSun1+4)=3),MarSun1+4,""))</f>
        <v>46450</v>
      </c>
      <c r="Y26" s="3">
        <f>IF(DAY(MarSun1)=1,"",IF(AND(YEAR(MarSun1+5)=CalendarYear,MONTH(MarSun1+5)=3),MarSun1+5,""))</f>
        <v>46451</v>
      </c>
      <c r="Z26" s="20">
        <f>IF(DAY(MarSun1)=1,"",IF(AND(YEAR(MarSun1+6)=CalendarYear,MONTH(MarSun1+6)=3),MarSun1+6,""))</f>
        <v>46452</v>
      </c>
      <c r="AA26" s="20">
        <f>IF(DAY(MarSun1)=1,IF(AND(YEAR(MarSun1)=CalendarYear,MONTH(MarSun1)=3),MarSun1,""),IF(AND(YEAR(MarSun1+7)=CalendarYear,MONTH(MarSun1+7)=3),MarSun1+7,""))</f>
        <v>46453</v>
      </c>
      <c r="AB26" s="11"/>
      <c r="AC26" s="2"/>
      <c r="AD26" s="3" t="str">
        <f>IF(DAY(AprSun1)=1,"",IF(AND(YEAR(AprSun1+1)=CalendarYear,MONTH(AprSun1+1)=4),AprSun1+1,""))</f>
        <v/>
      </c>
      <c r="AE26" s="3" t="str">
        <f>IF(DAY(AprSun1)=1,"",IF(AND(YEAR(AprSun1+2)=CalendarYear,MONTH(AprSun1+2)=4),AprSun1+2,""))</f>
        <v/>
      </c>
      <c r="AF26" s="3" t="str">
        <f>IF(DAY(AprSun1)=1,"",IF(AND(YEAR(AprSun1+3)=CalendarYear,MONTH(AprSun1+3)=4),AprSun1+3,""))</f>
        <v/>
      </c>
      <c r="AG26" s="3">
        <f>IF(DAY(AprSun1)=1,"",IF(AND(YEAR(AprSun1+4)=CalendarYear,MONTH(AprSun1+4)=4),AprSun1+4,""))</f>
        <v>46478</v>
      </c>
      <c r="AH26" s="3">
        <f>IF(DAY(AprSun1)=1,"",IF(AND(YEAR(AprSun1+5)=CalendarYear,MONTH(AprSun1+5)=4),AprSun1+5,""))</f>
        <v>46479</v>
      </c>
      <c r="AI26" s="20">
        <f>IF(DAY(AprSun1)=1,"",IF(AND(YEAR(AprSun1+6)=CalendarYear,MONTH(AprSun1+6)=4),AprSun1+6,""))</f>
        <v>46480</v>
      </c>
      <c r="AJ26" s="20">
        <f>IF(DAY(AprSun1)=1,IF(AND(YEAR(AprSun1)=CalendarYear,MONTH(AprSun1)=4),AprSun1,""),IF(AND(YEAR(AprSun1+7)=CalendarYear,MONTH(AprSun1+7)=4),AprSun1+7,""))</f>
        <v>46481</v>
      </c>
    </row>
    <row r="27" spans="3:37" x14ac:dyDescent="0.2">
      <c r="C27" s="3">
        <f>IF(DAY(JanSun1)=1,IF(AND(YEAR(JanSun1+1)=CalendarYear,MONTH(JanSun1+1)=1),JanSun1+1,""),IF(AND(YEAR(JanSun1+8)=CalendarYear,MONTH(JanSun1+8)=1),JanSun1+8,""))</f>
        <v>46391</v>
      </c>
      <c r="D27" s="3">
        <f>IF(DAY(JanSun1)=1,IF(AND(YEAR(JanSun1+2)=CalendarYear,MONTH(JanSun1+2)=1),JanSun1+2,""),IF(AND(YEAR(JanSun1+9)=CalendarYear,MONTH(JanSun1+9)=1),JanSun1+9,""))</f>
        <v>46392</v>
      </c>
      <c r="E27" s="3">
        <f>IF(DAY(JanSun1)=1,IF(AND(YEAR(JanSun1+3)=CalendarYear,MONTH(JanSun1+3)=1),JanSun1+3,""),IF(AND(YEAR(JanSun1+10)=CalendarYear,MONTH(JanSun1+10)=1),JanSun1+10,""))</f>
        <v>46393</v>
      </c>
      <c r="F27" s="3">
        <f>IF(DAY(JanSun1)=1,IF(AND(YEAR(JanSun1+4)=CalendarYear,MONTH(JanSun1+4)=1),JanSun1+4,""),IF(AND(YEAR(JanSun1+11)=CalendarYear,MONTH(JanSun1+11)=1),JanSun1+11,""))</f>
        <v>46394</v>
      </c>
      <c r="G27" s="3">
        <f>IF(DAY(JanSun1)=1,IF(AND(YEAR(JanSun1+5)=CalendarYear,MONTH(JanSun1+5)=1),JanSun1+5,""),IF(AND(YEAR(JanSun1+12)=CalendarYear,MONTH(JanSun1+12)=1),JanSun1+12,""))</f>
        <v>46395</v>
      </c>
      <c r="H27" s="20">
        <f>IF(DAY(JanSun1)=1,IF(AND(YEAR(JanSun1+6)=CalendarYear,MONTH(JanSun1+6)=1),JanSun1+6,""),IF(AND(YEAR(JanSun1+13)=CalendarYear,MONTH(JanSun1+13)=1),JanSun1+13,""))</f>
        <v>46396</v>
      </c>
      <c r="I27" s="20">
        <f>IF(DAY(JanSun1)=1,IF(AND(YEAR(JanSun1+7)=CalendarYear,MONTH(JanSun1+7)=1),JanSun1+7,""),IF(AND(YEAR(JanSun1+14)=CalendarYear,MONTH(JanSun1+14)=1),JanSun1+14,""))</f>
        <v>46397</v>
      </c>
      <c r="J27" s="11"/>
      <c r="K27" s="3"/>
      <c r="L27" s="3">
        <f>IF(DAY(FebSun1)=1,IF(AND(YEAR(FebSun1+1)=CalendarYear,MONTH(FebSun1+1)=2),FebSun1+1,""),IF(AND(YEAR(FebSun1+8)=CalendarYear,MONTH(FebSun1+8)=2),FebSun1+8,""))</f>
        <v>46426</v>
      </c>
      <c r="M27" s="3">
        <f>IF(DAY(FebSun1)=1,IF(AND(YEAR(FebSun1+2)=CalendarYear,MONTH(FebSun1+2)=2),FebSun1+2,""),IF(AND(YEAR(FebSun1+9)=CalendarYear,MONTH(FebSun1+9)=2),FebSun1+9,""))</f>
        <v>46427</v>
      </c>
      <c r="N27" s="3">
        <f>IF(DAY(FebSun1)=1,IF(AND(YEAR(FebSun1+3)=CalendarYear,MONTH(FebSun1+3)=2),FebSun1+3,""),IF(AND(YEAR(FebSun1+10)=CalendarYear,MONTH(FebSun1+10)=2),FebSun1+10,""))</f>
        <v>46428</v>
      </c>
      <c r="O27" s="3">
        <f>IF(DAY(FebSun1)=1,IF(AND(YEAR(FebSun1+4)=CalendarYear,MONTH(FebSun1+4)=2),FebSun1+4,""),IF(AND(YEAR(FebSun1+11)=CalendarYear,MONTH(FebSun1+11)=2),FebSun1+11,""))</f>
        <v>46429</v>
      </c>
      <c r="P27" s="3">
        <f>IF(DAY(FebSun1)=1,IF(AND(YEAR(FebSun1+5)=CalendarYear,MONTH(FebSun1+5)=2),FebSun1+5,""),IF(AND(YEAR(FebSun1+12)=CalendarYear,MONTH(FebSun1+12)=2),FebSun1+12,""))</f>
        <v>46430</v>
      </c>
      <c r="Q27" s="20">
        <f>IF(DAY(FebSun1)=1,IF(AND(YEAR(FebSun1+6)=CalendarYear,MONTH(FebSun1+6)=2),FebSun1+6,""),IF(AND(YEAR(FebSun1+13)=CalendarYear,MONTH(FebSun1+13)=2),FebSun1+13,""))</f>
        <v>46431</v>
      </c>
      <c r="R27" s="20">
        <f>IF(DAY(FebSun1)=1,IF(AND(YEAR(FebSun1+7)=CalendarYear,MONTH(FebSun1+7)=2),FebSun1+7,""),IF(AND(YEAR(FebSun1+14)=CalendarYear,MONTH(FebSun1+14)=2),FebSun1+14,""))</f>
        <v>46432</v>
      </c>
      <c r="S27" s="11"/>
      <c r="U27" s="3">
        <f>IF(DAY(MarSun1)=1,IF(AND(YEAR(MarSun1+1)=CalendarYear,MONTH(MarSun1+1)=3),MarSun1+1,""),IF(AND(YEAR(MarSun1+8)=CalendarYear,MONTH(MarSun1+8)=3),MarSun1+8,""))</f>
        <v>46454</v>
      </c>
      <c r="V27" s="3">
        <f>IF(DAY(MarSun1)=1,IF(AND(YEAR(MarSun1+2)=CalendarYear,MONTH(MarSun1+2)=3),MarSun1+2,""),IF(AND(YEAR(MarSun1+9)=CalendarYear,MONTH(MarSun1+9)=3),MarSun1+9,""))</f>
        <v>46455</v>
      </c>
      <c r="W27" s="3">
        <f>IF(DAY(MarSun1)=1,IF(AND(YEAR(MarSun1+3)=CalendarYear,MONTH(MarSun1+3)=3),MarSun1+3,""),IF(AND(YEAR(MarSun1+10)=CalendarYear,MONTH(MarSun1+10)=3),MarSun1+10,""))</f>
        <v>46456</v>
      </c>
      <c r="X27" s="3">
        <f>IF(DAY(MarSun1)=1,IF(AND(YEAR(MarSun1+4)=CalendarYear,MONTH(MarSun1+4)=3),MarSun1+4,""),IF(AND(YEAR(MarSun1+11)=CalendarYear,MONTH(MarSun1+11)=3),MarSun1+11,""))</f>
        <v>46457</v>
      </c>
      <c r="Y27" s="3">
        <f>IF(DAY(MarSun1)=1,IF(AND(YEAR(MarSun1+5)=CalendarYear,MONTH(MarSun1+5)=3),MarSun1+5,""),IF(AND(YEAR(MarSun1+12)=CalendarYear,MONTH(MarSun1+12)=3),MarSun1+12,""))</f>
        <v>46458</v>
      </c>
      <c r="Z27" s="20">
        <f>IF(DAY(MarSun1)=1,IF(AND(YEAR(MarSun1+6)=CalendarYear,MONTH(MarSun1+6)=3),MarSun1+6,""),IF(AND(YEAR(MarSun1+13)=CalendarYear,MONTH(MarSun1+13)=3),MarSun1+13,""))</f>
        <v>46459</v>
      </c>
      <c r="AA27" s="20">
        <f>IF(DAY(MarSun1)=1,IF(AND(YEAR(MarSun1+7)=CalendarYear,MONTH(MarSun1+7)=3),MarSun1+7,""),IF(AND(YEAR(MarSun1+14)=CalendarYear,MONTH(MarSun1+14)=3),MarSun1+14,""))</f>
        <v>46460</v>
      </c>
      <c r="AB27" s="11"/>
      <c r="AC27" s="3"/>
      <c r="AD27" s="3">
        <f>IF(DAY(AprSun1)=1,IF(AND(YEAR(AprSun1+1)=CalendarYear,MONTH(AprSun1+1)=4),AprSun1+1,""),IF(AND(YEAR(AprSun1+8)=CalendarYear,MONTH(AprSun1+8)=4),AprSun1+8,""))</f>
        <v>46482</v>
      </c>
      <c r="AE27" s="3">
        <f>IF(DAY(AprSun1)=1,IF(AND(YEAR(AprSun1+2)=CalendarYear,MONTH(AprSun1+2)=4),AprSun1+2,""),IF(AND(YEAR(AprSun1+9)=CalendarYear,MONTH(AprSun1+9)=4),AprSun1+9,""))</f>
        <v>46483</v>
      </c>
      <c r="AF27" s="3">
        <f>IF(DAY(AprSun1)=1,IF(AND(YEAR(AprSun1+3)=CalendarYear,MONTH(AprSun1+3)=4),AprSun1+3,""),IF(AND(YEAR(AprSun1+10)=CalendarYear,MONTH(AprSun1+10)=4),AprSun1+10,""))</f>
        <v>46484</v>
      </c>
      <c r="AG27" s="3">
        <f>IF(DAY(AprSun1)=1,IF(AND(YEAR(AprSun1+4)=CalendarYear,MONTH(AprSun1+4)=4),AprSun1+4,""),IF(AND(YEAR(AprSun1+11)=CalendarYear,MONTH(AprSun1+11)=4),AprSun1+11,""))</f>
        <v>46485</v>
      </c>
      <c r="AH27" s="3">
        <f>IF(DAY(AprSun1)=1,IF(AND(YEAR(AprSun1+5)=CalendarYear,MONTH(AprSun1+5)=4),AprSun1+5,""),IF(AND(YEAR(AprSun1+12)=CalendarYear,MONTH(AprSun1+12)=4),AprSun1+12,""))</f>
        <v>46486</v>
      </c>
      <c r="AI27" s="20">
        <f>IF(DAY(AprSun1)=1,IF(AND(YEAR(AprSun1+6)=CalendarYear,MONTH(AprSun1+6)=4),AprSun1+6,""),IF(AND(YEAR(AprSun1+13)=CalendarYear,MONTH(AprSun1+13)=4),AprSun1+13,""))</f>
        <v>46487</v>
      </c>
      <c r="AJ27" s="20">
        <f>IF(DAY(AprSun1)=1,IF(AND(YEAR(AprSun1+7)=CalendarYear,MONTH(AprSun1+7)=4),AprSun1+7,""),IF(AND(YEAR(AprSun1+14)=CalendarYear,MONTH(AprSun1+14)=4),AprSun1+14,""))</f>
        <v>46488</v>
      </c>
    </row>
    <row r="28" spans="3:37" x14ac:dyDescent="0.2">
      <c r="C28" s="3">
        <f>IF(DAY(JanSun1)=1,IF(AND(YEAR(JanSun1+8)=CalendarYear,MONTH(JanSun1+8)=1),JanSun1+8,""),IF(AND(YEAR(JanSun1+15)=CalendarYear,MONTH(JanSun1+15)=1),JanSun1+15,""))</f>
        <v>46398</v>
      </c>
      <c r="D28" s="3">
        <f>IF(DAY(JanSun1)=1,IF(AND(YEAR(JanSun1+9)=CalendarYear,MONTH(JanSun1+9)=1),JanSun1+9,""),IF(AND(YEAR(JanSun1+16)=CalendarYear,MONTH(JanSun1+16)=1),JanSun1+16,""))</f>
        <v>46399</v>
      </c>
      <c r="E28" s="3">
        <f>IF(DAY(JanSun1)=1,IF(AND(YEAR(JanSun1+10)=CalendarYear,MONTH(JanSun1+10)=1),JanSun1+10,""),IF(AND(YEAR(JanSun1+17)=CalendarYear,MONTH(JanSun1+17)=1),JanSun1+17,""))</f>
        <v>46400</v>
      </c>
      <c r="F28" s="3">
        <f>IF(DAY(JanSun1)=1,IF(AND(YEAR(JanSun1+11)=CalendarYear,MONTH(JanSun1+11)=1),JanSun1+11,""),IF(AND(YEAR(JanSun1+18)=CalendarYear,MONTH(JanSun1+18)=1),JanSun1+18,""))</f>
        <v>46401</v>
      </c>
      <c r="G28" s="3">
        <f>IF(DAY(JanSun1)=1,IF(AND(YEAR(JanSun1+12)=CalendarYear,MONTH(JanSun1+12)=1),JanSun1+12,""),IF(AND(YEAR(JanSun1+19)=CalendarYear,MONTH(JanSun1+19)=1),JanSun1+19,""))</f>
        <v>46402</v>
      </c>
      <c r="H28" s="20">
        <f>IF(DAY(JanSun1)=1,IF(AND(YEAR(JanSun1+13)=CalendarYear,MONTH(JanSun1+13)=1),JanSun1+13,""),IF(AND(YEAR(JanSun1+20)=CalendarYear,MONTH(JanSun1+20)=1),JanSun1+20,""))</f>
        <v>46403</v>
      </c>
      <c r="I28" s="20">
        <f>IF(DAY(JanSun1)=1,IF(AND(YEAR(JanSun1+14)=CalendarYear,MONTH(JanSun1+14)=1),JanSun1+14,""),IF(AND(YEAR(JanSun1+21)=CalendarYear,MONTH(JanSun1+21)=1),JanSun1+21,""))</f>
        <v>46404</v>
      </c>
      <c r="J28" s="11"/>
      <c r="K28" s="3"/>
      <c r="L28" s="3">
        <f>IF(DAY(FebSun1)=1,IF(AND(YEAR(FebSun1+8)=CalendarYear,MONTH(FebSun1+8)=2),FebSun1+8,""),IF(AND(YEAR(FebSun1+15)=CalendarYear,MONTH(FebSun1+15)=2),FebSun1+15,""))</f>
        <v>46433</v>
      </c>
      <c r="M28" s="3">
        <f>IF(DAY(FebSun1)=1,IF(AND(YEAR(FebSun1+9)=CalendarYear,MONTH(FebSun1+9)=2),FebSun1+9,""),IF(AND(YEAR(FebSun1+16)=CalendarYear,MONTH(FebSun1+16)=2),FebSun1+16,""))</f>
        <v>46434</v>
      </c>
      <c r="N28" s="3">
        <f>IF(DAY(FebSun1)=1,IF(AND(YEAR(FebSun1+10)=CalendarYear,MONTH(FebSun1+10)=2),FebSun1+10,""),IF(AND(YEAR(FebSun1+17)=CalendarYear,MONTH(FebSun1+17)=2),FebSun1+17,""))</f>
        <v>46435</v>
      </c>
      <c r="O28" s="3">
        <f>IF(DAY(FebSun1)=1,IF(AND(YEAR(FebSun1+11)=CalendarYear,MONTH(FebSun1+11)=2),FebSun1+11,""),IF(AND(YEAR(FebSun1+18)=CalendarYear,MONTH(FebSun1+18)=2),FebSun1+18,""))</f>
        <v>46436</v>
      </c>
      <c r="P28" s="3">
        <f>IF(DAY(FebSun1)=1,IF(AND(YEAR(FebSun1+12)=CalendarYear,MONTH(FebSun1+12)=2),FebSun1+12,""),IF(AND(YEAR(FebSun1+19)=CalendarYear,MONTH(FebSun1+19)=2),FebSun1+19,""))</f>
        <v>46437</v>
      </c>
      <c r="Q28" s="20">
        <f>IF(DAY(FebSun1)=1,IF(AND(YEAR(FebSun1+13)=CalendarYear,MONTH(FebSun1+13)=2),FebSun1+13,""),IF(AND(YEAR(FebSun1+20)=CalendarYear,MONTH(FebSun1+20)=2),FebSun1+20,""))</f>
        <v>46438</v>
      </c>
      <c r="R28" s="20">
        <f>IF(DAY(FebSun1)=1,IF(AND(YEAR(FebSun1+14)=CalendarYear,MONTH(FebSun1+14)=2),FebSun1+14,""),IF(AND(YEAR(FebSun1+21)=CalendarYear,MONTH(FebSun1+21)=2),FebSun1+21,""))</f>
        <v>46439</v>
      </c>
      <c r="S28" s="11"/>
      <c r="U28" s="3">
        <f>IF(DAY(MarSun1)=1,IF(AND(YEAR(MarSun1+8)=CalendarYear,MONTH(MarSun1+8)=3),MarSun1+8,""),IF(AND(YEAR(MarSun1+15)=CalendarYear,MONTH(MarSun1+15)=3),MarSun1+15,""))</f>
        <v>46461</v>
      </c>
      <c r="V28" s="3">
        <f>IF(DAY(MarSun1)=1,IF(AND(YEAR(MarSun1+9)=CalendarYear,MONTH(MarSun1+9)=3),MarSun1+9,""),IF(AND(YEAR(MarSun1+16)=CalendarYear,MONTH(MarSun1+16)=3),MarSun1+16,""))</f>
        <v>46462</v>
      </c>
      <c r="W28" s="3">
        <f>IF(DAY(MarSun1)=1,IF(AND(YEAR(MarSun1+10)=CalendarYear,MONTH(MarSun1+10)=3),MarSun1+10,""),IF(AND(YEAR(MarSun1+17)=CalendarYear,MONTH(MarSun1+17)=3),MarSun1+17,""))</f>
        <v>46463</v>
      </c>
      <c r="X28" s="3">
        <f>IF(DAY(MarSun1)=1,IF(AND(YEAR(MarSun1+11)=CalendarYear,MONTH(MarSun1+11)=3),MarSun1+11,""),IF(AND(YEAR(MarSun1+18)=CalendarYear,MONTH(MarSun1+18)=3),MarSun1+18,""))</f>
        <v>46464</v>
      </c>
      <c r="Y28" s="3">
        <f>IF(DAY(MarSun1)=1,IF(AND(YEAR(MarSun1+12)=CalendarYear,MONTH(MarSun1+12)=3),MarSun1+12,""),IF(AND(YEAR(MarSun1+19)=CalendarYear,MONTH(MarSun1+19)=3),MarSun1+19,""))</f>
        <v>46465</v>
      </c>
      <c r="Z28" s="20">
        <f>IF(DAY(MarSun1)=1,IF(AND(YEAR(MarSun1+13)=CalendarYear,MONTH(MarSun1+13)=3),MarSun1+13,""),IF(AND(YEAR(MarSun1+20)=CalendarYear,MONTH(MarSun1+20)=3),MarSun1+20,""))</f>
        <v>46466</v>
      </c>
      <c r="AA28" s="20">
        <f>IF(DAY(MarSun1)=1,IF(AND(YEAR(MarSun1+14)=CalendarYear,MONTH(MarSun1+14)=3),MarSun1+14,""),IF(AND(YEAR(MarSun1+21)=CalendarYear,MONTH(MarSun1+21)=3),MarSun1+21,""))</f>
        <v>46467</v>
      </c>
      <c r="AB28" s="11"/>
      <c r="AC28" s="3"/>
      <c r="AD28" s="3">
        <f>IF(DAY(AprSun1)=1,IF(AND(YEAR(AprSun1+8)=CalendarYear,MONTH(AprSun1+8)=4),AprSun1+8,""),IF(AND(YEAR(AprSun1+15)=CalendarYear,MONTH(AprSun1+15)=4),AprSun1+15,""))</f>
        <v>46489</v>
      </c>
      <c r="AE28" s="3">
        <f>IF(DAY(AprSun1)=1,IF(AND(YEAR(AprSun1+9)=CalendarYear,MONTH(AprSun1+9)=4),AprSun1+9,""),IF(AND(YEAR(AprSun1+16)=CalendarYear,MONTH(AprSun1+16)=4),AprSun1+16,""))</f>
        <v>46490</v>
      </c>
      <c r="AF28" s="3">
        <f>IF(DAY(AprSun1)=1,IF(AND(YEAR(AprSun1+10)=CalendarYear,MONTH(AprSun1+10)=4),AprSun1+10,""),IF(AND(YEAR(AprSun1+17)=CalendarYear,MONTH(AprSun1+17)=4),AprSun1+17,""))</f>
        <v>46491</v>
      </c>
      <c r="AG28" s="3">
        <f>IF(DAY(AprSun1)=1,IF(AND(YEAR(AprSun1+11)=CalendarYear,MONTH(AprSun1+11)=4),AprSun1+11,""),IF(AND(YEAR(AprSun1+18)=CalendarYear,MONTH(AprSun1+18)=4),AprSun1+18,""))</f>
        <v>46492</v>
      </c>
      <c r="AH28" s="3">
        <f>IF(DAY(AprSun1)=1,IF(AND(YEAR(AprSun1+12)=CalendarYear,MONTH(AprSun1+12)=4),AprSun1+12,""),IF(AND(YEAR(AprSun1+19)=CalendarYear,MONTH(AprSun1+19)=4),AprSun1+19,""))</f>
        <v>46493</v>
      </c>
      <c r="AI28" s="20">
        <f>IF(DAY(AprSun1)=1,IF(AND(YEAR(AprSun1+13)=CalendarYear,MONTH(AprSun1+13)=4),AprSun1+13,""),IF(AND(YEAR(AprSun1+20)=CalendarYear,MONTH(AprSun1+20)=4),AprSun1+20,""))</f>
        <v>46494</v>
      </c>
      <c r="AJ28" s="20">
        <f>IF(DAY(AprSun1)=1,IF(AND(YEAR(AprSun1+14)=CalendarYear,MONTH(AprSun1+14)=4),AprSun1+14,""),IF(AND(YEAR(AprSun1+21)=CalendarYear,MONTH(AprSun1+21)=4),AprSun1+21,""))</f>
        <v>46495</v>
      </c>
    </row>
    <row r="29" spans="3:37" x14ac:dyDescent="0.2">
      <c r="C29" s="3">
        <f>IF(DAY(JanSun1)=1,IF(AND(YEAR(JanSun1+15)=CalendarYear,MONTH(JanSun1+15)=1),JanSun1+15,""),IF(AND(YEAR(JanSun1+22)=CalendarYear,MONTH(JanSun1+22)=1),JanSun1+22,""))</f>
        <v>46405</v>
      </c>
      <c r="D29" s="3">
        <f>IF(DAY(JanSun1)=1,IF(AND(YEAR(JanSun1+16)=CalendarYear,MONTH(JanSun1+16)=1),JanSun1+16,""),IF(AND(YEAR(JanSun1+23)=CalendarYear,MONTH(JanSun1+23)=1),JanSun1+23,""))</f>
        <v>46406</v>
      </c>
      <c r="E29" s="3">
        <f>IF(DAY(JanSun1)=1,IF(AND(YEAR(JanSun1+17)=CalendarYear,MONTH(JanSun1+17)=1),JanSun1+17,""),IF(AND(YEAR(JanSun1+24)=CalendarYear,MONTH(JanSun1+24)=1),JanSun1+24,""))</f>
        <v>46407</v>
      </c>
      <c r="F29" s="3">
        <f>IF(DAY(JanSun1)=1,IF(AND(YEAR(JanSun1+18)=CalendarYear,MONTH(JanSun1+18)=1),JanSun1+18,""),IF(AND(YEAR(JanSun1+25)=CalendarYear,MONTH(JanSun1+25)=1),JanSun1+25,""))</f>
        <v>46408</v>
      </c>
      <c r="G29" s="3">
        <f>IF(DAY(JanSun1)=1,IF(AND(YEAR(JanSun1+19)=CalendarYear,MONTH(JanSun1+19)=1),JanSun1+19,""),IF(AND(YEAR(JanSun1+26)=CalendarYear,MONTH(JanSun1+26)=1),JanSun1+26,""))</f>
        <v>46409</v>
      </c>
      <c r="H29" s="20">
        <f>IF(DAY(JanSun1)=1,IF(AND(YEAR(JanSun1+20)=CalendarYear,MONTH(JanSun1+20)=1),JanSun1+20,""),IF(AND(YEAR(JanSun1+27)=CalendarYear,MONTH(JanSun1+27)=1),JanSun1+27,""))</f>
        <v>46410</v>
      </c>
      <c r="I29" s="20">
        <f>IF(DAY(JanSun1)=1,IF(AND(YEAR(JanSun1+21)=CalendarYear,MONTH(JanSun1+21)=1),JanSun1+21,""),IF(AND(YEAR(JanSun1+28)=CalendarYear,MONTH(JanSun1+28)=1),JanSun1+28,""))</f>
        <v>46411</v>
      </c>
      <c r="J29" s="11"/>
      <c r="K29" s="3"/>
      <c r="L29" s="3">
        <f>IF(DAY(FebSun1)=1,IF(AND(YEAR(FebSun1+15)=CalendarYear,MONTH(FebSun1+15)=2),FebSun1+15,""),IF(AND(YEAR(FebSun1+22)=CalendarYear,MONTH(FebSun1+22)=2),FebSun1+22,""))</f>
        <v>46440</v>
      </c>
      <c r="M29" s="3">
        <f>IF(DAY(FebSun1)=1,IF(AND(YEAR(FebSun1+16)=CalendarYear,MONTH(FebSun1+16)=2),FebSun1+16,""),IF(AND(YEAR(FebSun1+23)=CalendarYear,MONTH(FebSun1+23)=2),FebSun1+23,""))</f>
        <v>46441</v>
      </c>
      <c r="N29" s="3">
        <f>IF(DAY(FebSun1)=1,IF(AND(YEAR(FebSun1+17)=CalendarYear,MONTH(FebSun1+17)=2),FebSun1+17,""),IF(AND(YEAR(FebSun1+24)=CalendarYear,MONTH(FebSun1+24)=2),FebSun1+24,""))</f>
        <v>46442</v>
      </c>
      <c r="O29" s="3">
        <f>IF(DAY(FebSun1)=1,IF(AND(YEAR(FebSun1+18)=CalendarYear,MONTH(FebSun1+18)=2),FebSun1+18,""),IF(AND(YEAR(FebSun1+25)=CalendarYear,MONTH(FebSun1+25)=2),FebSun1+25,""))</f>
        <v>46443</v>
      </c>
      <c r="P29" s="3">
        <f>IF(DAY(FebSun1)=1,IF(AND(YEAR(FebSun1+19)=CalendarYear,MONTH(FebSun1+19)=2),FebSun1+19,""),IF(AND(YEAR(FebSun1+26)=CalendarYear,MONTH(FebSun1+26)=2),FebSun1+26,""))</f>
        <v>46444</v>
      </c>
      <c r="Q29" s="20">
        <f>IF(DAY(FebSun1)=1,IF(AND(YEAR(FebSun1+20)=CalendarYear,MONTH(FebSun1+20)=2),FebSun1+20,""),IF(AND(YEAR(FebSun1+27)=CalendarYear,MONTH(FebSun1+27)=2),FebSun1+27,""))</f>
        <v>46445</v>
      </c>
      <c r="R29" s="20">
        <f>IF(DAY(FebSun1)=1,IF(AND(YEAR(FebSun1+21)=CalendarYear,MONTH(FebSun1+21)=2),FebSun1+21,""),IF(AND(YEAR(FebSun1+28)=CalendarYear,MONTH(FebSun1+28)=2),FebSun1+28,""))</f>
        <v>46446</v>
      </c>
      <c r="S29" s="11"/>
      <c r="U29" s="3">
        <f>IF(DAY(MarSun1)=1,IF(AND(YEAR(MarSun1+15)=CalendarYear,MONTH(MarSun1+15)=3),MarSun1+15,""),IF(AND(YEAR(MarSun1+22)=CalendarYear,MONTH(MarSun1+22)=3),MarSun1+22,""))</f>
        <v>46468</v>
      </c>
      <c r="V29" s="3">
        <f>IF(DAY(MarSun1)=1,IF(AND(YEAR(MarSun1+16)=CalendarYear,MONTH(MarSun1+16)=3),MarSun1+16,""),IF(AND(YEAR(MarSun1+23)=CalendarYear,MONTH(MarSun1+23)=3),MarSun1+23,""))</f>
        <v>46469</v>
      </c>
      <c r="W29" s="3">
        <f>IF(DAY(MarSun1)=1,IF(AND(YEAR(MarSun1+17)=CalendarYear,MONTH(MarSun1+17)=3),MarSun1+17,""),IF(AND(YEAR(MarSun1+24)=CalendarYear,MONTH(MarSun1+24)=3),MarSun1+24,""))</f>
        <v>46470</v>
      </c>
      <c r="X29" s="3">
        <f>IF(DAY(MarSun1)=1,IF(AND(YEAR(MarSun1+18)=CalendarYear,MONTH(MarSun1+18)=3),MarSun1+18,""),IF(AND(YEAR(MarSun1+25)=CalendarYear,MONTH(MarSun1+25)=3),MarSun1+25,""))</f>
        <v>46471</v>
      </c>
      <c r="Y29" s="3">
        <f>IF(DAY(MarSun1)=1,IF(AND(YEAR(MarSun1+19)=CalendarYear,MONTH(MarSun1+19)=3),MarSun1+19,""),IF(AND(YEAR(MarSun1+26)=CalendarYear,MONTH(MarSun1+26)=3),MarSun1+26,""))</f>
        <v>46472</v>
      </c>
      <c r="Z29" s="20">
        <f>IF(DAY(MarSun1)=1,IF(AND(YEAR(MarSun1+20)=CalendarYear,MONTH(MarSun1+20)=3),MarSun1+20,""),IF(AND(YEAR(MarSun1+27)=CalendarYear,MONTH(MarSun1+27)=3),MarSun1+27,""))</f>
        <v>46473</v>
      </c>
      <c r="AA29" s="20">
        <f>IF(DAY(MarSun1)=1,IF(AND(YEAR(MarSun1+21)=CalendarYear,MONTH(MarSun1+21)=3),MarSun1+21,""),IF(AND(YEAR(MarSun1+28)=CalendarYear,MONTH(MarSun1+28)=3),MarSun1+28,""))</f>
        <v>46474</v>
      </c>
      <c r="AB29" s="11"/>
      <c r="AC29" s="3"/>
      <c r="AD29" s="3">
        <f>IF(DAY(AprSun1)=1,IF(AND(YEAR(AprSun1+15)=CalendarYear,MONTH(AprSun1+15)=4),AprSun1+15,""),IF(AND(YEAR(AprSun1+22)=CalendarYear,MONTH(AprSun1+22)=4),AprSun1+22,""))</f>
        <v>46496</v>
      </c>
      <c r="AE29" s="3">
        <f>IF(DAY(AprSun1)=1,IF(AND(YEAR(AprSun1+16)=CalendarYear,MONTH(AprSun1+16)=4),AprSun1+16,""),IF(AND(YEAR(AprSun1+23)=CalendarYear,MONTH(AprSun1+23)=4),AprSun1+23,""))</f>
        <v>46497</v>
      </c>
      <c r="AF29" s="3">
        <f>IF(DAY(AprSun1)=1,IF(AND(YEAR(AprSun1+17)=CalendarYear,MONTH(AprSun1+17)=4),AprSun1+17,""),IF(AND(YEAR(AprSun1+24)=CalendarYear,MONTH(AprSun1+24)=4),AprSun1+24,""))</f>
        <v>46498</v>
      </c>
      <c r="AG29" s="3">
        <f>IF(DAY(AprSun1)=1,IF(AND(YEAR(AprSun1+18)=CalendarYear,MONTH(AprSun1+18)=4),AprSun1+18,""),IF(AND(YEAR(AprSun1+25)=CalendarYear,MONTH(AprSun1+25)=4),AprSun1+25,""))</f>
        <v>46499</v>
      </c>
      <c r="AH29" s="3">
        <f>IF(DAY(AprSun1)=1,IF(AND(YEAR(AprSun1+19)=CalendarYear,MONTH(AprSun1+19)=4),AprSun1+19,""),IF(AND(YEAR(AprSun1+26)=CalendarYear,MONTH(AprSun1+26)=4),AprSun1+26,""))</f>
        <v>46500</v>
      </c>
      <c r="AI29" s="20">
        <f>IF(DAY(AprSun1)=1,IF(AND(YEAR(AprSun1+20)=CalendarYear,MONTH(AprSun1+20)=4),AprSun1+20,""),IF(AND(YEAR(AprSun1+27)=CalendarYear,MONTH(AprSun1+27)=4),AprSun1+27,""))</f>
        <v>46501</v>
      </c>
      <c r="AJ29" s="20">
        <f>IF(DAY(AprSun1)=1,IF(AND(YEAR(AprSun1+21)=CalendarYear,MONTH(AprSun1+21)=4),AprSun1+21,""),IF(AND(YEAR(AprSun1+28)=CalendarYear,MONTH(AprSun1+28)=4),AprSun1+28,""))</f>
        <v>46502</v>
      </c>
    </row>
    <row r="30" spans="3:37" x14ac:dyDescent="0.2">
      <c r="C30" s="3">
        <f>IF(DAY(JanSun1)=1,IF(AND(YEAR(JanSun1+22)=CalendarYear,MONTH(JanSun1+22)=1),JanSun1+22,""),IF(AND(YEAR(JanSun1+29)=CalendarYear,MONTH(JanSun1+29)=1),JanSun1+29,""))</f>
        <v>46412</v>
      </c>
      <c r="D30" s="3">
        <f>IF(DAY(JanSun1)=1,IF(AND(YEAR(JanSun1+23)=CalendarYear,MONTH(JanSun1+23)=1),JanSun1+23,""),IF(AND(YEAR(JanSun1+30)=CalendarYear,MONTH(JanSun1+30)=1),JanSun1+30,""))</f>
        <v>46413</v>
      </c>
      <c r="E30" s="3">
        <f>IF(DAY(JanSun1)=1,IF(AND(YEAR(JanSun1+24)=CalendarYear,MONTH(JanSun1+24)=1),JanSun1+24,""),IF(AND(YEAR(JanSun1+31)=CalendarYear,MONTH(JanSun1+31)=1),JanSun1+31,""))</f>
        <v>46414</v>
      </c>
      <c r="F30" s="3">
        <f>IF(DAY(JanSun1)=1,IF(AND(YEAR(JanSun1+25)=CalendarYear,MONTH(JanSun1+25)=1),JanSun1+25,""),IF(AND(YEAR(JanSun1+32)=CalendarYear,MONTH(JanSun1+32)=1),JanSun1+32,""))</f>
        <v>46415</v>
      </c>
      <c r="G30" s="3">
        <f>IF(DAY(JanSun1)=1,IF(AND(YEAR(JanSun1+26)=CalendarYear,MONTH(JanSun1+26)=1),JanSun1+26,""),IF(AND(YEAR(JanSun1+33)=CalendarYear,MONTH(JanSun1+33)=1),JanSun1+33,""))</f>
        <v>46416</v>
      </c>
      <c r="H30" s="20">
        <f>IF(DAY(JanSun1)=1,IF(AND(YEAR(JanSun1+27)=CalendarYear,MONTH(JanSun1+27)=1),JanSun1+27,""),IF(AND(YEAR(JanSun1+34)=CalendarYear,MONTH(JanSun1+34)=1),JanSun1+34,""))</f>
        <v>46417</v>
      </c>
      <c r="I30" s="20">
        <f>IF(DAY(JanSun1)=1,IF(AND(YEAR(JanSun1+28)=CalendarYear,MONTH(JanSun1+28)=1),JanSun1+28,""),IF(AND(YEAR(JanSun1+35)=CalendarYear,MONTH(JanSun1+35)=1),JanSun1+35,""))</f>
        <v>46418</v>
      </c>
      <c r="J30" s="11"/>
      <c r="K30" s="3"/>
      <c r="L30" s="3" t="str">
        <f>IF(DAY(FebSun1)=1,IF(AND(YEAR(FebSun1+22)=CalendarYear,MONTH(FebSun1+22)=2),FebSun1+22,""),IF(AND(YEAR(FebSun1+29)=CalendarYear,MONTH(FebSun1+29)=2),FebSun1+29,""))</f>
        <v/>
      </c>
      <c r="M30" s="3" t="str">
        <f>IF(DAY(FebSun1)=1,IF(AND(YEAR(FebSun1+23)=CalendarYear,MONTH(FebSun1+23)=2),FebSun1+23,""),IF(AND(YEAR(FebSun1+30)=CalendarYear,MONTH(FebSun1+30)=2),FebSun1+30,""))</f>
        <v/>
      </c>
      <c r="N30" s="3" t="str">
        <f>IF(DAY(FebSun1)=1,IF(AND(YEAR(FebSun1+24)=CalendarYear,MONTH(FebSun1+24)=2),FebSun1+24,""),IF(AND(YEAR(FebSun1+31)=CalendarYear,MONTH(FebSun1+31)=2),FebSun1+31,""))</f>
        <v/>
      </c>
      <c r="O30" s="3" t="str">
        <f>IF(DAY(FebSun1)=1,IF(AND(YEAR(FebSun1+25)=CalendarYear,MONTH(FebSun1+25)=2),FebSun1+25,""),IF(AND(YEAR(FebSun1+32)=CalendarYear,MONTH(FebSun1+32)=2),FebSun1+32,""))</f>
        <v/>
      </c>
      <c r="P30" s="3" t="str">
        <f>IF(DAY(FebSun1)=1,IF(AND(YEAR(FebSun1+26)=CalendarYear,MONTH(FebSun1+26)=2),FebSun1+26,""),IF(AND(YEAR(FebSun1+33)=CalendarYear,MONTH(FebSun1+33)=2),FebSun1+33,""))</f>
        <v/>
      </c>
      <c r="Q30" s="20" t="str">
        <f>IF(DAY(FebSun1)=1,IF(AND(YEAR(FebSun1+27)=CalendarYear,MONTH(FebSun1+27)=2),FebSun1+27,""),IF(AND(YEAR(FebSun1+34)=CalendarYear,MONTH(FebSun1+34)=2),FebSun1+34,""))</f>
        <v/>
      </c>
      <c r="R30" s="20" t="str">
        <f>IF(DAY(FebSun1)=1,IF(AND(YEAR(FebSun1+28)=CalendarYear,MONTH(FebSun1+28)=2),FebSun1+28,""),IF(AND(YEAR(FebSun1+35)=CalendarYear,MONTH(FebSun1+35)=2),FebSun1+35,""))</f>
        <v/>
      </c>
      <c r="S30" s="11"/>
      <c r="U30" s="3">
        <f>IF(DAY(MarSun1)=1,IF(AND(YEAR(MarSun1+22)=CalendarYear,MONTH(MarSun1+22)=3),MarSun1+22,""),IF(AND(YEAR(MarSun1+29)=CalendarYear,MONTH(MarSun1+29)=3),MarSun1+29,""))</f>
        <v>46475</v>
      </c>
      <c r="V30" s="3">
        <f>IF(DAY(MarSun1)=1,IF(AND(YEAR(MarSun1+23)=CalendarYear,MONTH(MarSun1+23)=3),MarSun1+23,""),IF(AND(YEAR(MarSun1+30)=CalendarYear,MONTH(MarSun1+30)=3),MarSun1+30,""))</f>
        <v>46476</v>
      </c>
      <c r="W30" s="3">
        <f>IF(DAY(MarSun1)=1,IF(AND(YEAR(MarSun1+24)=CalendarYear,MONTH(MarSun1+24)=3),MarSun1+24,""),IF(AND(YEAR(MarSun1+31)=CalendarYear,MONTH(MarSun1+31)=3),MarSun1+31,""))</f>
        <v>46477</v>
      </c>
      <c r="X30" s="3" t="str">
        <f>IF(DAY(MarSun1)=1,IF(AND(YEAR(MarSun1+25)=CalendarYear,MONTH(MarSun1+25)=3),MarSun1+25,""),IF(AND(YEAR(MarSun1+32)=CalendarYear,MONTH(MarSun1+32)=3),MarSun1+32,""))</f>
        <v/>
      </c>
      <c r="Y30" s="3" t="str">
        <f>IF(DAY(MarSun1)=1,IF(AND(YEAR(MarSun1+26)=CalendarYear,MONTH(MarSun1+26)=3),MarSun1+26,""),IF(AND(YEAR(MarSun1+33)=CalendarYear,MONTH(MarSun1+33)=3),MarSun1+33,""))</f>
        <v/>
      </c>
      <c r="Z30" s="20" t="str">
        <f>IF(DAY(MarSun1)=1,IF(AND(YEAR(MarSun1+27)=CalendarYear,MONTH(MarSun1+27)=3),MarSun1+27,""),IF(AND(YEAR(MarSun1+34)=CalendarYear,MONTH(MarSun1+34)=3),MarSun1+34,""))</f>
        <v/>
      </c>
      <c r="AA30" s="20" t="str">
        <f>IF(DAY(MarSun1)=1,IF(AND(YEAR(MarSun1+28)=CalendarYear,MONTH(MarSun1+28)=3),MarSun1+28,""),IF(AND(YEAR(MarSun1+35)=CalendarYear,MONTH(MarSun1+35)=3),MarSun1+35,""))</f>
        <v/>
      </c>
      <c r="AB30" s="11"/>
      <c r="AC30" s="3"/>
      <c r="AD30" s="3">
        <f>IF(DAY(AprSun1)=1,IF(AND(YEAR(AprSun1+22)=CalendarYear,MONTH(AprSun1+22)=4),AprSun1+22,""),IF(AND(YEAR(AprSun1+29)=CalendarYear,MONTH(AprSun1+29)=4),AprSun1+29,""))</f>
        <v>46503</v>
      </c>
      <c r="AE30" s="3">
        <f>IF(DAY(AprSun1)=1,IF(AND(YEAR(AprSun1+23)=CalendarYear,MONTH(AprSun1+23)=4),AprSun1+23,""),IF(AND(YEAR(AprSun1+30)=CalendarYear,MONTH(AprSun1+30)=4),AprSun1+30,""))</f>
        <v>46504</v>
      </c>
      <c r="AF30" s="3">
        <f>IF(DAY(AprSun1)=1,IF(AND(YEAR(AprSun1+24)=CalendarYear,MONTH(AprSun1+24)=4),AprSun1+24,""),IF(AND(YEAR(AprSun1+31)=CalendarYear,MONTH(AprSun1+31)=4),AprSun1+31,""))</f>
        <v>46505</v>
      </c>
      <c r="AG30" s="3">
        <f>IF(DAY(AprSun1)=1,IF(AND(YEAR(AprSun1+25)=CalendarYear,MONTH(AprSun1+25)=4),AprSun1+25,""),IF(AND(YEAR(AprSun1+32)=CalendarYear,MONTH(AprSun1+32)=4),AprSun1+32,""))</f>
        <v>46506</v>
      </c>
      <c r="AH30" s="3">
        <f>IF(DAY(AprSun1)=1,IF(AND(YEAR(AprSun1+26)=CalendarYear,MONTH(AprSun1+26)=4),AprSun1+26,""),IF(AND(YEAR(AprSun1+33)=CalendarYear,MONTH(AprSun1+33)=4),AprSun1+33,""))</f>
        <v>46507</v>
      </c>
      <c r="AI30" s="20" t="str">
        <f>IF(DAY(AprSun1)=1,IF(AND(YEAR(AprSun1+27)=CalendarYear,MONTH(AprSun1+27)=4),AprSun1+27,""),IF(AND(YEAR(AprSun1+34)=CalendarYear,MONTH(AprSun1+34)=4),AprSun1+34,""))</f>
        <v/>
      </c>
      <c r="AJ30" s="20" t="str">
        <f>IF(DAY(AprSun1)=1,IF(AND(YEAR(AprSun1+28)=CalendarYear,MONTH(AprSun1+28)=4),AprSun1+28,""),IF(AND(YEAR(AprSun1+35)=CalendarYear,MONTH(AprSun1+35)=4),AprSun1+35,""))</f>
        <v/>
      </c>
    </row>
    <row r="31" spans="3:37" x14ac:dyDescent="0.2">
      <c r="C31" s="3" t="str">
        <f>IF(DAY(JanSun1)=1,IF(AND(YEAR(JanSun1+29)=CalendarYear,MONTH(JanSun1+29)=1),JanSun1+29,""),IF(AND(YEAR(JanSun1+36)=CalendarYear,MONTH(JanSun1+36)=1),JanSun1+36,""))</f>
        <v/>
      </c>
      <c r="D31" s="3" t="str">
        <f>IF(DAY(JanSun1)=1,IF(AND(YEAR(JanSun1+30)=CalendarYear,MONTH(JanSun1+30)=1),JanSun1+30,""),IF(AND(YEAR(JanSun1+37)=CalendarYear,MONTH(JanSun1+37)=1),JanSun1+37,""))</f>
        <v/>
      </c>
      <c r="E31" s="3" t="str">
        <f>IF(DAY(JanSun1)=1,IF(AND(YEAR(JanSun1+31)=CalendarYear,MONTH(JanSun1+31)=1),JanSun1+31,""),IF(AND(YEAR(JanSun1+38)=CalendarYear,MONTH(JanSun1+38)=1),JanSun1+38,""))</f>
        <v/>
      </c>
      <c r="F31" s="3" t="str">
        <f>IF(DAY(JanSun1)=1,IF(AND(YEAR(JanSun1+32)=CalendarYear,MONTH(JanSun1+32)=1),JanSun1+32,""),IF(AND(YEAR(JanSun1+39)=CalendarYear,MONTH(JanSun1+39)=1),JanSun1+39,""))</f>
        <v/>
      </c>
      <c r="G31" s="3" t="str">
        <f>IF(DAY(JanSun1)=1,IF(AND(YEAR(JanSun1+33)=CalendarYear,MONTH(JanSun1+33)=1),JanSun1+33,""),IF(AND(YEAR(JanSun1+40)=CalendarYear,MONTH(JanSun1+40)=1),JanSun1+40,""))</f>
        <v/>
      </c>
      <c r="H31" s="3" t="str">
        <f>IF(DAY(JanSun1)=1,IF(AND(YEAR(JanSun1+34)=CalendarYear,MONTH(JanSun1+34)=1),JanSun1+34,""),IF(AND(YEAR(JanSun1+41)=CalendarYear,MONTH(JanSun1+41)=1),JanSun1+41,""))</f>
        <v/>
      </c>
      <c r="I31" s="3" t="str">
        <f>IF(DAY(JanSun1)=1,IF(AND(YEAR(JanSun1+35)=CalendarYear,MONTH(JanSun1+35)=1),JanSun1+35,""),IF(AND(YEAR(JanSun1+42)=CalendarYear,MONTH(JanSun1+42)=1),JanSun1+42,""))</f>
        <v/>
      </c>
      <c r="J31" s="11"/>
      <c r="K31" s="3"/>
      <c r="L31" s="3" t="str">
        <f>IF(DAY(FebSun1)=1,IF(AND(YEAR(FebSun1+29)=CalendarYear,MONTH(FebSun1+29)=2),FebSun1+29,""),IF(AND(YEAR(FebSun1+36)=CalendarYear,MONTH(FebSun1+36)=2),FebSun1+36,""))</f>
        <v/>
      </c>
      <c r="M31" s="3" t="str">
        <f>IF(DAY(FebSun1)=1,IF(AND(YEAR(FebSun1+30)=CalendarYear,MONTH(FebSun1+30)=2),FebSun1+30,""),IF(AND(YEAR(FebSun1+37)=CalendarYear,MONTH(FebSun1+37)=2),FebSun1+37,""))</f>
        <v/>
      </c>
      <c r="N31" s="3" t="str">
        <f>IF(DAY(FebSun1)=1,IF(AND(YEAR(FebSun1+31)=CalendarYear,MONTH(FebSun1+31)=2),FebSun1+31,""),IF(AND(YEAR(FebSun1+38)=CalendarYear,MONTH(FebSun1+38)=2),FebSun1+38,""))</f>
        <v/>
      </c>
      <c r="O31" s="3" t="str">
        <f>IF(DAY(FebSun1)=1,IF(AND(YEAR(FebSun1+32)=CalendarYear,MONTH(FebSun1+32)=2),FebSun1+32,""),IF(AND(YEAR(FebSun1+39)=CalendarYear,MONTH(FebSun1+39)=2),FebSun1+39,""))</f>
        <v/>
      </c>
      <c r="P31" s="3" t="str">
        <f>IF(DAY(FebSun1)=1,IF(AND(YEAR(FebSun1+33)=CalendarYear,MONTH(FebSun1+33)=2),FebSun1+33,""),IF(AND(YEAR(FebSun1+40)=CalendarYear,MONTH(FebSun1+40)=2),FebSun1+40,""))</f>
        <v/>
      </c>
      <c r="Q31" s="3" t="str">
        <f>IF(DAY(FebSun1)=1,IF(AND(YEAR(FebSun1+34)=CalendarYear,MONTH(FebSun1+34)=2),FebSun1+34,""),IF(AND(YEAR(FebSun1+41)=CalendarYear,MONTH(FebSun1+41)=2),FebSun1+41,""))</f>
        <v/>
      </c>
      <c r="R31" s="3" t="str">
        <f>IF(DAY(FebSun1)=1,IF(AND(YEAR(FebSun1+35)=CalendarYear,MONTH(FebSun1+35)=2),FebSun1+35,""),IF(AND(YEAR(FebSun1+42)=CalendarYear,MONTH(FebSun1+42)=2),FebSun1+42,""))</f>
        <v/>
      </c>
      <c r="S31" s="11"/>
      <c r="U31" s="3" t="str">
        <f>IF(DAY(MarSun1)=1,IF(AND(YEAR(MarSun1+29)=CalendarYear,MONTH(MarSun1+29)=3),MarSun1+29,""),IF(AND(YEAR(MarSun1+36)=CalendarYear,MONTH(MarSun1+36)=3),MarSun1+36,""))</f>
        <v/>
      </c>
      <c r="V31" s="3" t="str">
        <f>IF(DAY(MarSun1)=1,IF(AND(YEAR(MarSun1+30)=CalendarYear,MONTH(MarSun1+30)=3),MarSun1+30,""),IF(AND(YEAR(MarSun1+37)=CalendarYear,MONTH(MarSun1+37)=3),MarSun1+37,""))</f>
        <v/>
      </c>
      <c r="W31" s="3" t="str">
        <f>IF(DAY(MarSun1)=1,IF(AND(YEAR(MarSun1+31)=CalendarYear,MONTH(MarSun1+31)=3),MarSun1+31,""),IF(AND(YEAR(MarSun1+38)=CalendarYear,MONTH(MarSun1+38)=3),MarSun1+38,""))</f>
        <v/>
      </c>
      <c r="X31" s="3" t="str">
        <f>IF(DAY(MarSun1)=1,IF(AND(YEAR(MarSun1+32)=CalendarYear,MONTH(MarSun1+32)=3),MarSun1+32,""),IF(AND(YEAR(MarSun1+39)=CalendarYear,MONTH(MarSun1+39)=3),MarSun1+39,""))</f>
        <v/>
      </c>
      <c r="Y31" s="3" t="str">
        <f>IF(DAY(MarSun1)=1,IF(AND(YEAR(MarSun1+33)=CalendarYear,MONTH(MarSun1+33)=3),MarSun1+33,""),IF(AND(YEAR(MarSun1+40)=CalendarYear,MONTH(MarSun1+40)=3),MarSun1+40,""))</f>
        <v/>
      </c>
      <c r="Z31" s="3" t="str">
        <f>IF(DAY(MarSun1)=1,IF(AND(YEAR(MarSun1+34)=CalendarYear,MONTH(MarSun1+34)=3),MarSun1+34,""),IF(AND(YEAR(MarSun1+41)=CalendarYear,MONTH(MarSun1+41)=3),MarSun1+41,""))</f>
        <v/>
      </c>
      <c r="AA31" s="3" t="str">
        <f>IF(DAY(MarSun1)=1,IF(AND(YEAR(MarSun1+35)=CalendarYear,MONTH(MarSun1+35)=3),MarSun1+35,""),IF(AND(YEAR(MarSun1+42)=CalendarYear,MONTH(MarSun1+42)=3),MarSun1+42,""))</f>
        <v/>
      </c>
      <c r="AB31" s="11"/>
      <c r="AC31" s="3"/>
      <c r="AD31" s="3" t="str">
        <f>IF(DAY(AprSun1)=1,IF(AND(YEAR(AprSun1+29)=CalendarYear,MONTH(AprSun1+29)=4),AprSun1+29,""),IF(AND(YEAR(AprSun1+36)=CalendarYear,MONTH(AprSun1+36)=4),AprSun1+36,""))</f>
        <v/>
      </c>
      <c r="AE31" s="3" t="str">
        <f>IF(DAY(AprSun1)=1,IF(AND(YEAR(AprSun1+30)=CalendarYear,MONTH(AprSun1+30)=4),AprSun1+30,""),IF(AND(YEAR(AprSun1+37)=CalendarYear,MONTH(AprSun1+37)=4),AprSun1+37,""))</f>
        <v/>
      </c>
      <c r="AF31" s="3" t="str">
        <f>IF(DAY(AprSun1)=1,IF(AND(YEAR(AprSun1+31)=CalendarYear,MONTH(AprSun1+31)=4),AprSun1+31,""),IF(AND(YEAR(AprSun1+38)=CalendarYear,MONTH(AprSun1+38)=4),AprSun1+38,""))</f>
        <v/>
      </c>
      <c r="AG31" s="3" t="str">
        <f>IF(DAY(AprSun1)=1,IF(AND(YEAR(AprSun1+32)=CalendarYear,MONTH(AprSun1+32)=4),AprSun1+32,""),IF(AND(YEAR(AprSun1+39)=CalendarYear,MONTH(AprSun1+39)=4),AprSun1+39,""))</f>
        <v/>
      </c>
      <c r="AH31" s="3" t="str">
        <f>IF(DAY(AprSun1)=1,IF(AND(YEAR(AprSun1+33)=CalendarYear,MONTH(AprSun1+33)=4),AprSun1+33,""),IF(AND(YEAR(AprSun1+40)=CalendarYear,MONTH(AprSun1+40)=4),AprSun1+40,""))</f>
        <v/>
      </c>
      <c r="AI31" s="3" t="str">
        <f>IF(DAY(AprSun1)=1,IF(AND(YEAR(AprSun1+34)=CalendarYear,MONTH(AprSun1+34)=4),AprSun1+34,""),IF(AND(YEAR(AprSun1+41)=CalendarYear,MONTH(AprSun1+41)=4),AprSun1+41,""))</f>
        <v/>
      </c>
      <c r="AJ31" s="3" t="str">
        <f>IF(DAY(AprSun1)=1,IF(AND(YEAR(AprSun1+35)=CalendarYear,MONTH(AprSun1+35)=4),AprSun1+35,""),IF(AND(YEAR(AprSun1+42)=CalendarYear,MONTH(AprSun1+42)=4),AprSun1+42,""))</f>
        <v/>
      </c>
    </row>
    <row r="32" spans="3:37" x14ac:dyDescent="0.2">
      <c r="C32" s="3"/>
      <c r="D32" s="3"/>
      <c r="E32" s="3"/>
      <c r="F32" s="3"/>
      <c r="G32" s="3"/>
      <c r="H32" s="3"/>
      <c r="I32" s="3"/>
      <c r="J32" s="11"/>
      <c r="K32" s="3"/>
      <c r="L32" s="3"/>
      <c r="M32" s="3"/>
      <c r="N32" s="3"/>
      <c r="O32" s="3"/>
      <c r="P32" s="3"/>
      <c r="Q32" s="3"/>
      <c r="R32" s="3"/>
      <c r="S32" s="11"/>
      <c r="AB32" s="13"/>
    </row>
    <row r="33" spans="3:36" ht="15.75" x14ac:dyDescent="0.25">
      <c r="C33" s="37" t="s">
        <v>9</v>
      </c>
      <c r="D33" s="37"/>
      <c r="E33" s="37"/>
      <c r="F33" s="37"/>
      <c r="G33" s="37"/>
      <c r="H33" s="37"/>
      <c r="I33" s="37"/>
      <c r="J33" s="9"/>
      <c r="K33" s="3"/>
      <c r="L33" s="37" t="s">
        <v>10</v>
      </c>
      <c r="M33" s="37"/>
      <c r="N33" s="37"/>
      <c r="O33" s="37"/>
      <c r="P33" s="37"/>
      <c r="Q33" s="37"/>
      <c r="R33" s="37"/>
      <c r="S33" s="9"/>
      <c r="U33" s="37" t="s">
        <v>11</v>
      </c>
      <c r="V33" s="37"/>
      <c r="W33" s="37"/>
      <c r="X33" s="37"/>
      <c r="Y33" s="37"/>
      <c r="Z33" s="37"/>
      <c r="AA33" s="37"/>
      <c r="AB33" s="9"/>
      <c r="AC33" s="3"/>
      <c r="AD33" s="37" t="s">
        <v>12</v>
      </c>
      <c r="AE33" s="37"/>
      <c r="AF33" s="37"/>
      <c r="AG33" s="37"/>
      <c r="AH33" s="37"/>
      <c r="AI33" s="37"/>
      <c r="AJ33" s="37"/>
    </row>
    <row r="34" spans="3:36" ht="15" x14ac:dyDescent="0.25">
      <c r="C34" s="8" t="s">
        <v>1</v>
      </c>
      <c r="D34" s="8" t="s">
        <v>17</v>
      </c>
      <c r="E34" s="8" t="s">
        <v>1</v>
      </c>
      <c r="F34" s="8" t="s">
        <v>17</v>
      </c>
      <c r="G34" s="8" t="s">
        <v>2</v>
      </c>
      <c r="H34" s="19" t="s">
        <v>0</v>
      </c>
      <c r="I34" s="19" t="s">
        <v>0</v>
      </c>
      <c r="J34" s="10"/>
      <c r="K34" s="4"/>
      <c r="L34" s="8" t="s">
        <v>1</v>
      </c>
      <c r="M34" s="8" t="s">
        <v>17</v>
      </c>
      <c r="N34" s="8" t="s">
        <v>1</v>
      </c>
      <c r="O34" s="8" t="s">
        <v>17</v>
      </c>
      <c r="P34" s="8" t="s">
        <v>2</v>
      </c>
      <c r="Q34" s="19" t="s">
        <v>0</v>
      </c>
      <c r="R34" s="19" t="s">
        <v>0</v>
      </c>
      <c r="S34" s="10"/>
      <c r="U34" s="8" t="s">
        <v>1</v>
      </c>
      <c r="V34" s="8" t="s">
        <v>17</v>
      </c>
      <c r="W34" s="8" t="s">
        <v>1</v>
      </c>
      <c r="X34" s="8" t="s">
        <v>17</v>
      </c>
      <c r="Y34" s="8" t="s">
        <v>2</v>
      </c>
      <c r="Z34" s="19" t="s">
        <v>0</v>
      </c>
      <c r="AA34" s="19" t="s">
        <v>0</v>
      </c>
      <c r="AB34" s="10"/>
      <c r="AC34" s="3"/>
      <c r="AD34" s="8" t="s">
        <v>1</v>
      </c>
      <c r="AE34" s="8" t="s">
        <v>17</v>
      </c>
      <c r="AF34" s="8" t="s">
        <v>1</v>
      </c>
      <c r="AG34" s="8" t="s">
        <v>17</v>
      </c>
      <c r="AH34" s="8" t="s">
        <v>2</v>
      </c>
      <c r="AI34" s="19" t="s">
        <v>0</v>
      </c>
      <c r="AJ34" s="19" t="s">
        <v>0</v>
      </c>
    </row>
    <row r="35" spans="3:36" ht="15.75" x14ac:dyDescent="0.25">
      <c r="C35" s="3" t="str">
        <f>IF(DAY(MaySun1)=1,"",IF(AND(YEAR(MaySun1+1)=CalendarYear,MONTH(MaySun1+1)=5),MaySun1+1,""))</f>
        <v/>
      </c>
      <c r="D35" s="3" t="str">
        <f>IF(DAY(MaySun1)=1,"",IF(AND(YEAR(MaySun1+2)=CalendarYear,MONTH(MaySun1+2)=5),MaySun1+2,""))</f>
        <v/>
      </c>
      <c r="E35" s="3" t="str">
        <f>IF(DAY(MaySun1)=1,"",IF(AND(YEAR(MaySun1+3)=CalendarYear,MONTH(MaySun1+3)=5),MaySun1+3,""))</f>
        <v/>
      </c>
      <c r="F35" s="3" t="str">
        <f>IF(DAY(MaySun1)=1,"",IF(AND(YEAR(MaySun1+4)=CalendarYear,MONTH(MaySun1+4)=5),MaySun1+4,""))</f>
        <v/>
      </c>
      <c r="G35" s="3" t="str">
        <f>IF(DAY(MaySun1)=1,"",IF(AND(YEAR(MaySun1+5)=CalendarYear,MONTH(MaySun1+5)=5),MaySun1+5,""))</f>
        <v/>
      </c>
      <c r="H35" s="20">
        <f>IF(DAY(MaySun1)=1,"",IF(AND(YEAR(MaySun1+6)=CalendarYear,MONTH(MaySun1+6)=5),MaySun1+6,""))</f>
        <v>46508</v>
      </c>
      <c r="I35" s="20">
        <f>IF(DAY(MaySun1)=1,IF(AND(YEAR(MaySun1)=CalendarYear,MONTH(MaySun1)=5),MaySun1,""),IF(AND(YEAR(MaySun1+7)=CalendarYear,MONTH(MaySun1+7)=5),MaySun1+7,""))</f>
        <v>46509</v>
      </c>
      <c r="J35" s="11"/>
      <c r="K35" s="1"/>
      <c r="L35" s="3" t="str">
        <f>IF(DAY(JunSun1)=1,"",IF(AND(YEAR(JunSun1+1)=CalendarYear,MONTH(JunSun1+1)=6),JunSun1+1,""))</f>
        <v/>
      </c>
      <c r="M35" s="3">
        <f>IF(DAY(JunSun1)=1,"",IF(AND(YEAR(JunSun1+2)=CalendarYear,MONTH(JunSun1+2)=6),JunSun1+2,""))</f>
        <v>46539</v>
      </c>
      <c r="N35" s="3">
        <f>IF(DAY(JunSun1)=1,"",IF(AND(YEAR(JunSun1+3)=CalendarYear,MONTH(JunSun1+3)=6),JunSun1+3,""))</f>
        <v>46540</v>
      </c>
      <c r="O35" s="3">
        <f>IF(DAY(JunSun1)=1,"",IF(AND(YEAR(JunSun1+4)=CalendarYear,MONTH(JunSun1+4)=6),JunSun1+4,""))</f>
        <v>46541</v>
      </c>
      <c r="P35" s="3">
        <f>IF(DAY(JunSun1)=1,"",IF(AND(YEAR(JunSun1+5)=CalendarYear,MONTH(JunSun1+5)=6),JunSun1+5,""))</f>
        <v>46542</v>
      </c>
      <c r="Q35" s="20">
        <f>IF(DAY(JunSun1)=1,"",IF(AND(YEAR(JunSun1+6)=CalendarYear,MONTH(JunSun1+6)=6),JunSun1+6,""))</f>
        <v>46543</v>
      </c>
      <c r="R35" s="20">
        <f>IF(DAY(JunSun1)=1,IF(AND(YEAR(JunSun1)=CalendarYear,MONTH(JunSun1)=6),JunSun1,""),IF(AND(YEAR(JunSun1+7)=CalendarYear,MONTH(JunSun1+7)=6),JunSun1+7,""))</f>
        <v>46544</v>
      </c>
      <c r="S35" s="11"/>
      <c r="U35" s="3" t="str">
        <f>IF(DAY(JulSun1)=1,"",IF(AND(YEAR(JulSun1+1)=CalendarYear,MONTH(JulSun1+1)=7),JulSun1+1,""))</f>
        <v/>
      </c>
      <c r="V35" s="3" t="str">
        <f>IF(DAY(JulSun1)=1,"",IF(AND(YEAR(JulSun1+2)=CalendarYear,MONTH(JulSun1+2)=7),JulSun1+2,""))</f>
        <v/>
      </c>
      <c r="W35" s="3" t="str">
        <f>IF(DAY(JulSun1)=1,"",IF(AND(YEAR(JulSun1+3)=CalendarYear,MONTH(JulSun1+3)=7),JulSun1+3,""))</f>
        <v/>
      </c>
      <c r="X35" s="3">
        <f>IF(DAY(JulSun1)=1,"",IF(AND(YEAR(JulSun1+4)=CalendarYear,MONTH(JulSun1+4)=7),JulSun1+4,""))</f>
        <v>46569</v>
      </c>
      <c r="Y35" s="3">
        <f>IF(DAY(JulSun1)=1,"",IF(AND(YEAR(JulSun1+5)=CalendarYear,MONTH(JulSun1+5)=7),JulSun1+5,""))</f>
        <v>46570</v>
      </c>
      <c r="Z35" s="20">
        <f>IF(DAY(JulSun1)=1,"",IF(AND(YEAR(JulSun1+6)=CalendarYear,MONTH(JulSun1+6)=7),JulSun1+6,""))</f>
        <v>46571</v>
      </c>
      <c r="AA35" s="20">
        <f>IF(DAY(JulSun1)=1,IF(AND(YEAR(JulSun1)=CalendarYear,MONTH(JulSun1)=7),JulSun1,""),IF(AND(YEAR(JulSun1+7)=CalendarYear,MONTH(JulSun1+7)=7),JulSun1+7,""))</f>
        <v>46572</v>
      </c>
      <c r="AB35" s="11"/>
      <c r="AC35" s="6"/>
      <c r="AD35" s="3" t="str">
        <f>IF(DAY(AugSun1)=1,"",IF(AND(YEAR(AugSun1+1)=CalendarYear,MONTH(AugSun1+1)=8),AugSun1+1,""))</f>
        <v/>
      </c>
      <c r="AE35" s="3" t="str">
        <f>IF(DAY(AugSun1)=1,"",IF(AND(YEAR(AugSun1+2)=CalendarYear,MONTH(AugSun1+2)=8),AugSun1+2,""))</f>
        <v/>
      </c>
      <c r="AF35" s="3" t="str">
        <f>IF(DAY(AugSun1)=1,"",IF(AND(YEAR(AugSun1+3)=CalendarYear,MONTH(AugSun1+3)=8),AugSun1+3,""))</f>
        <v/>
      </c>
      <c r="AG35" s="3" t="str">
        <f>IF(DAY(AugSun1)=1,"",IF(AND(YEAR(AugSun1+4)=CalendarYear,MONTH(AugSun1+4)=8),AugSun1+4,""))</f>
        <v/>
      </c>
      <c r="AH35" s="3" t="str">
        <f>IF(DAY(AugSun1)=1,"",IF(AND(YEAR(AugSun1+5)=CalendarYear,MONTH(AugSun1+5)=8),AugSun1+5,""))</f>
        <v/>
      </c>
      <c r="AI35" s="20" t="str">
        <f>IF(DAY(AugSun1)=1,"",IF(AND(YEAR(AugSun1+6)=CalendarYear,MONTH(AugSun1+6)=8),AugSun1+6,""))</f>
        <v/>
      </c>
      <c r="AJ35" s="20">
        <f>IF(DAY(AugSun1)=1,IF(AND(YEAR(AugSun1)=CalendarYear,MONTH(AugSun1)=8),AugSun1,""),IF(AND(YEAR(AugSun1+7)=CalendarYear,MONTH(AugSun1+7)=8),AugSun1+7,""))</f>
        <v>46600</v>
      </c>
    </row>
    <row r="36" spans="3:36" x14ac:dyDescent="0.2">
      <c r="C36" s="3">
        <f>IF(DAY(MaySun1)=1,IF(AND(YEAR(MaySun1+1)=CalendarYear,MONTH(MaySun1+1)=5),MaySun1+1,""),IF(AND(YEAR(MaySun1+8)=CalendarYear,MONTH(MaySun1+8)=5),MaySun1+8,""))</f>
        <v>46510</v>
      </c>
      <c r="D36" s="3">
        <f>IF(DAY(MaySun1)=1,IF(AND(YEAR(MaySun1+2)=CalendarYear,MONTH(MaySun1+2)=5),MaySun1+2,""),IF(AND(YEAR(MaySun1+9)=CalendarYear,MONTH(MaySun1+9)=5),MaySun1+9,""))</f>
        <v>46511</v>
      </c>
      <c r="E36" s="3">
        <f>IF(DAY(MaySun1)=1,IF(AND(YEAR(MaySun1+3)=CalendarYear,MONTH(MaySun1+3)=5),MaySun1+3,""),IF(AND(YEAR(MaySun1+10)=CalendarYear,MONTH(MaySun1+10)=5),MaySun1+10,""))</f>
        <v>46512</v>
      </c>
      <c r="F36" s="3">
        <f>IF(DAY(MaySun1)=1,IF(AND(YEAR(MaySun1+4)=CalendarYear,MONTH(MaySun1+4)=5),MaySun1+4,""),IF(AND(YEAR(MaySun1+11)=CalendarYear,MONTH(MaySun1+11)=5),MaySun1+11,""))</f>
        <v>46513</v>
      </c>
      <c r="G36" s="3">
        <f>IF(DAY(MaySun1)=1,IF(AND(YEAR(MaySun1+5)=CalendarYear,MONTH(MaySun1+5)=5),MaySun1+5,""),IF(AND(YEAR(MaySun1+12)=CalendarYear,MONTH(MaySun1+12)=5),MaySun1+12,""))</f>
        <v>46514</v>
      </c>
      <c r="H36" s="20">
        <f>IF(DAY(MaySun1)=1,IF(AND(YEAR(MaySun1+6)=CalendarYear,MONTH(MaySun1+6)=5),MaySun1+6,""),IF(AND(YEAR(MaySun1+13)=CalendarYear,MONTH(MaySun1+13)=5),MaySun1+13,""))</f>
        <v>46515</v>
      </c>
      <c r="I36" s="20">
        <f>IF(DAY(MaySun1)=1,IF(AND(YEAR(MaySun1+7)=CalendarYear,MONTH(MaySun1+7)=5),MaySun1+7,""),IF(AND(YEAR(MaySun1+14)=CalendarYear,MONTH(MaySun1+14)=5),MaySun1+14,""))</f>
        <v>46516</v>
      </c>
      <c r="J36" s="11"/>
      <c r="K36" s="2"/>
      <c r="L36" s="3">
        <f>IF(DAY(JunSun1)=1,IF(AND(YEAR(JunSun1+1)=CalendarYear,MONTH(JunSun1+1)=6),JunSun1+1,""),IF(AND(YEAR(JunSun1+8)=CalendarYear,MONTH(JunSun1+8)=6),JunSun1+8,""))</f>
        <v>46545</v>
      </c>
      <c r="M36" s="3">
        <f>IF(DAY(JunSun1)=1,IF(AND(YEAR(JunSun1+2)=CalendarYear,MONTH(JunSun1+2)=6),JunSun1+2,""),IF(AND(YEAR(JunSun1+9)=CalendarYear,MONTH(JunSun1+9)=6),JunSun1+9,""))</f>
        <v>46546</v>
      </c>
      <c r="N36" s="3">
        <f>IF(DAY(JunSun1)=1,IF(AND(YEAR(JunSun1+3)=CalendarYear,MONTH(JunSun1+3)=6),JunSun1+3,""),IF(AND(YEAR(JunSun1+10)=CalendarYear,MONTH(JunSun1+10)=6),JunSun1+10,""))</f>
        <v>46547</v>
      </c>
      <c r="O36" s="3">
        <f>IF(DAY(JunSun1)=1,IF(AND(YEAR(JunSun1+4)=CalendarYear,MONTH(JunSun1+4)=6),JunSun1+4,""),IF(AND(YEAR(JunSun1+11)=CalendarYear,MONTH(JunSun1+11)=6),JunSun1+11,""))</f>
        <v>46548</v>
      </c>
      <c r="P36" s="3">
        <f>IF(DAY(JunSun1)=1,IF(AND(YEAR(JunSun1+5)=CalendarYear,MONTH(JunSun1+5)=6),JunSun1+5,""),IF(AND(YEAR(JunSun1+12)=CalendarYear,MONTH(JunSun1+12)=6),JunSun1+12,""))</f>
        <v>46549</v>
      </c>
      <c r="Q36" s="20">
        <f>IF(DAY(JunSun1)=1,IF(AND(YEAR(JunSun1+6)=CalendarYear,MONTH(JunSun1+6)=6),JunSun1+6,""),IF(AND(YEAR(JunSun1+13)=CalendarYear,MONTH(JunSun1+13)=6),JunSun1+13,""))</f>
        <v>46550</v>
      </c>
      <c r="R36" s="20">
        <f>IF(DAY(JunSun1)=1,IF(AND(YEAR(JunSun1+7)=CalendarYear,MONTH(JunSun1+7)=6),JunSun1+7,""),IF(AND(YEAR(JunSun1+14)=CalendarYear,MONTH(JunSun1+14)=6),JunSun1+14,""))</f>
        <v>46551</v>
      </c>
      <c r="S36" s="11"/>
      <c r="U36" s="3">
        <f>IF(DAY(JulSun1)=1,IF(AND(YEAR(JulSun1+1)=CalendarYear,MONTH(JulSun1+1)=7),JulSun1+1,""),IF(AND(YEAR(JulSun1+8)=CalendarYear,MONTH(JulSun1+8)=7),JulSun1+8,""))</f>
        <v>46573</v>
      </c>
      <c r="V36" s="3">
        <f>IF(DAY(JulSun1)=1,IF(AND(YEAR(JulSun1+2)=CalendarYear,MONTH(JulSun1+2)=7),JulSun1+2,""),IF(AND(YEAR(JulSun1+9)=CalendarYear,MONTH(JulSun1+9)=7),JulSun1+9,""))</f>
        <v>46574</v>
      </c>
      <c r="W36" s="3">
        <f>IF(DAY(JulSun1)=1,IF(AND(YEAR(JulSun1+3)=CalendarYear,MONTH(JulSun1+3)=7),JulSun1+3,""),IF(AND(YEAR(JulSun1+10)=CalendarYear,MONTH(JulSun1+10)=7),JulSun1+10,""))</f>
        <v>46575</v>
      </c>
      <c r="X36" s="3">
        <f>IF(DAY(JulSun1)=1,IF(AND(YEAR(JulSun1+4)=CalendarYear,MONTH(JulSun1+4)=7),JulSun1+4,""),IF(AND(YEAR(JulSun1+11)=CalendarYear,MONTH(JulSun1+11)=7),JulSun1+11,""))</f>
        <v>46576</v>
      </c>
      <c r="Y36" s="3">
        <f>IF(DAY(JulSun1)=1,IF(AND(YEAR(JulSun1+5)=CalendarYear,MONTH(JulSun1+5)=7),JulSun1+5,""),IF(AND(YEAR(JulSun1+12)=CalendarYear,MONTH(JulSun1+12)=7),JulSun1+12,""))</f>
        <v>46577</v>
      </c>
      <c r="Z36" s="20">
        <f>IF(DAY(JulSun1)=1,IF(AND(YEAR(JulSun1+6)=CalendarYear,MONTH(JulSun1+6)=7),JulSun1+6,""),IF(AND(YEAR(JulSun1+13)=CalendarYear,MONTH(JulSun1+13)=7),JulSun1+13,""))</f>
        <v>46578</v>
      </c>
      <c r="AA36" s="20">
        <f>IF(DAY(JulSun1)=1,IF(AND(YEAR(JulSun1+7)=CalendarYear,MONTH(JulSun1+7)=7),JulSun1+7,""),IF(AND(YEAR(JulSun1+14)=CalendarYear,MONTH(JulSun1+14)=7),JulSun1+14,""))</f>
        <v>46579</v>
      </c>
      <c r="AB36" s="11"/>
      <c r="AC36" s="5"/>
      <c r="AD36" s="3">
        <f>IF(DAY(AugSun1)=1,IF(AND(YEAR(AugSun1+1)=CalendarYear,MONTH(AugSun1+1)=8),AugSun1+1,""),IF(AND(YEAR(AugSun1+8)=CalendarYear,MONTH(AugSun1+8)=8),AugSun1+8,""))</f>
        <v>46601</v>
      </c>
      <c r="AE36" s="3">
        <f>IF(DAY(AugSun1)=1,IF(AND(YEAR(AugSun1+2)=CalendarYear,MONTH(AugSun1+2)=8),AugSun1+2,""),IF(AND(YEAR(AugSun1+9)=CalendarYear,MONTH(AugSun1+9)=8),AugSun1+9,""))</f>
        <v>46602</v>
      </c>
      <c r="AF36" s="3">
        <f>IF(DAY(AugSun1)=1,IF(AND(YEAR(AugSun1+3)=CalendarYear,MONTH(AugSun1+3)=8),AugSun1+3,""),IF(AND(YEAR(AugSun1+10)=CalendarYear,MONTH(AugSun1+10)=8),AugSun1+10,""))</f>
        <v>46603</v>
      </c>
      <c r="AG36" s="3">
        <f>IF(DAY(AugSun1)=1,IF(AND(YEAR(AugSun1+4)=CalendarYear,MONTH(AugSun1+4)=8),AugSun1+4,""),IF(AND(YEAR(AugSun1+11)=CalendarYear,MONTH(AugSun1+11)=8),AugSun1+11,""))</f>
        <v>46604</v>
      </c>
      <c r="AH36" s="3">
        <f>IF(DAY(AugSun1)=1,IF(AND(YEAR(AugSun1+5)=CalendarYear,MONTH(AugSun1+5)=8),AugSun1+5,""),IF(AND(YEAR(AugSun1+12)=CalendarYear,MONTH(AugSun1+12)=8),AugSun1+12,""))</f>
        <v>46605</v>
      </c>
      <c r="AI36" s="20">
        <f>IF(DAY(AugSun1)=1,IF(AND(YEAR(AugSun1+6)=CalendarYear,MONTH(AugSun1+6)=8),AugSun1+6,""),IF(AND(YEAR(AugSun1+13)=CalendarYear,MONTH(AugSun1+13)=8),AugSun1+13,""))</f>
        <v>46606</v>
      </c>
      <c r="AJ36" s="20">
        <f>IF(DAY(AugSun1)=1,IF(AND(YEAR(AugSun1+7)=CalendarYear,MONTH(AugSun1+7)=8),AugSun1+7,""),IF(AND(YEAR(AugSun1+14)=CalendarYear,MONTH(AugSun1+14)=8),AugSun1+14,""))</f>
        <v>46607</v>
      </c>
    </row>
    <row r="37" spans="3:36" x14ac:dyDescent="0.2">
      <c r="C37" s="3">
        <f>IF(DAY(MaySun1)=1,IF(AND(YEAR(MaySun1+8)=CalendarYear,MONTH(MaySun1+8)=5),MaySun1+8,""),IF(AND(YEAR(MaySun1+15)=CalendarYear,MONTH(MaySun1+15)=5),MaySun1+15,""))</f>
        <v>46517</v>
      </c>
      <c r="D37" s="3">
        <f>IF(DAY(MaySun1)=1,IF(AND(YEAR(MaySun1+9)=CalendarYear,MONTH(MaySun1+9)=5),MaySun1+9,""),IF(AND(YEAR(MaySun1+16)=CalendarYear,MONTH(MaySun1+16)=5),MaySun1+16,""))</f>
        <v>46518</v>
      </c>
      <c r="E37" s="3">
        <f>IF(DAY(MaySun1)=1,IF(AND(YEAR(MaySun1+10)=CalendarYear,MONTH(MaySun1+10)=5),MaySun1+10,""),IF(AND(YEAR(MaySun1+17)=CalendarYear,MONTH(MaySun1+17)=5),MaySun1+17,""))</f>
        <v>46519</v>
      </c>
      <c r="F37" s="3">
        <f>IF(DAY(MaySun1)=1,IF(AND(YEAR(MaySun1+11)=CalendarYear,MONTH(MaySun1+11)=5),MaySun1+11,""),IF(AND(YEAR(MaySun1+18)=CalendarYear,MONTH(MaySun1+18)=5),MaySun1+18,""))</f>
        <v>46520</v>
      </c>
      <c r="G37" s="3">
        <f>IF(DAY(MaySun1)=1,IF(AND(YEAR(MaySun1+12)=CalendarYear,MONTH(MaySun1+12)=5),MaySun1+12,""),IF(AND(YEAR(MaySun1+19)=CalendarYear,MONTH(MaySun1+19)=5),MaySun1+19,""))</f>
        <v>46521</v>
      </c>
      <c r="H37" s="20">
        <f>IF(DAY(MaySun1)=1,IF(AND(YEAR(MaySun1+13)=CalendarYear,MONTH(MaySun1+13)=5),MaySun1+13,""),IF(AND(YEAR(MaySun1+20)=CalendarYear,MONTH(MaySun1+20)=5),MaySun1+20,""))</f>
        <v>46522</v>
      </c>
      <c r="I37" s="20">
        <f>IF(DAY(MaySun1)=1,IF(AND(YEAR(MaySun1+14)=CalendarYear,MONTH(MaySun1+14)=5),MaySun1+14,""),IF(AND(YEAR(MaySun1+21)=CalendarYear,MONTH(MaySun1+21)=5),MaySun1+21,""))</f>
        <v>46523</v>
      </c>
      <c r="J37" s="11"/>
      <c r="K37" s="3"/>
      <c r="L37" s="3">
        <f>IF(DAY(JunSun1)=1,IF(AND(YEAR(JunSun1+8)=CalendarYear,MONTH(JunSun1+8)=6),JunSun1+8,""),IF(AND(YEAR(JunSun1+15)=CalendarYear,MONTH(JunSun1+15)=6),JunSun1+15,""))</f>
        <v>46552</v>
      </c>
      <c r="M37" s="3">
        <f>IF(DAY(JunSun1)=1,IF(AND(YEAR(JunSun1+9)=CalendarYear,MONTH(JunSun1+9)=6),JunSun1+9,""),IF(AND(YEAR(JunSun1+16)=CalendarYear,MONTH(JunSun1+16)=6),JunSun1+16,""))</f>
        <v>46553</v>
      </c>
      <c r="N37" s="3">
        <f>IF(DAY(JunSun1)=1,IF(AND(YEAR(JunSun1+10)=CalendarYear,MONTH(JunSun1+10)=6),JunSun1+10,""),IF(AND(YEAR(JunSun1+17)=CalendarYear,MONTH(JunSun1+17)=6),JunSun1+17,""))</f>
        <v>46554</v>
      </c>
      <c r="O37" s="3">
        <f>IF(DAY(JunSun1)=1,IF(AND(YEAR(JunSun1+11)=CalendarYear,MONTH(JunSun1+11)=6),JunSun1+11,""),IF(AND(YEAR(JunSun1+18)=CalendarYear,MONTH(JunSun1+18)=6),JunSun1+18,""))</f>
        <v>46555</v>
      </c>
      <c r="P37" s="3">
        <f>IF(DAY(JunSun1)=1,IF(AND(YEAR(JunSun1+12)=CalendarYear,MONTH(JunSun1+12)=6),JunSun1+12,""),IF(AND(YEAR(JunSun1+19)=CalendarYear,MONTH(JunSun1+19)=6),JunSun1+19,""))</f>
        <v>46556</v>
      </c>
      <c r="Q37" s="20">
        <f>IF(DAY(JunSun1)=1,IF(AND(YEAR(JunSun1+13)=CalendarYear,MONTH(JunSun1+13)=6),JunSun1+13,""),IF(AND(YEAR(JunSun1+20)=CalendarYear,MONTH(JunSun1+20)=6),JunSun1+20,""))</f>
        <v>46557</v>
      </c>
      <c r="R37" s="20">
        <f>IF(DAY(JunSun1)=1,IF(AND(YEAR(JunSun1+14)=CalendarYear,MONTH(JunSun1+14)=6),JunSun1+14,""),IF(AND(YEAR(JunSun1+21)=CalendarYear,MONTH(JunSun1+21)=6),JunSun1+21,""))</f>
        <v>46558</v>
      </c>
      <c r="S37" s="11"/>
      <c r="U37" s="3">
        <f>IF(DAY(JulSun1)=1,IF(AND(YEAR(JulSun1+8)=CalendarYear,MONTH(JulSun1+8)=7),JulSun1+8,""),IF(AND(YEAR(JulSun1+15)=CalendarYear,MONTH(JulSun1+15)=7),JulSun1+15,""))</f>
        <v>46580</v>
      </c>
      <c r="V37" s="3">
        <f>IF(DAY(JulSun1)=1,IF(AND(YEAR(JulSun1+9)=CalendarYear,MONTH(JulSun1+9)=7),JulSun1+9,""),IF(AND(YEAR(JulSun1+16)=CalendarYear,MONTH(JulSun1+16)=7),JulSun1+16,""))</f>
        <v>46581</v>
      </c>
      <c r="W37" s="3">
        <f>IF(DAY(JulSun1)=1,IF(AND(YEAR(JulSun1+10)=CalendarYear,MONTH(JulSun1+10)=7),JulSun1+10,""),IF(AND(YEAR(JulSun1+17)=CalendarYear,MONTH(JulSun1+17)=7),JulSun1+17,""))</f>
        <v>46582</v>
      </c>
      <c r="X37" s="3">
        <f>IF(DAY(JulSun1)=1,IF(AND(YEAR(JulSun1+11)=CalendarYear,MONTH(JulSun1+11)=7),JulSun1+11,""),IF(AND(YEAR(JulSun1+18)=CalendarYear,MONTH(JulSun1+18)=7),JulSun1+18,""))</f>
        <v>46583</v>
      </c>
      <c r="Y37" s="3">
        <f>IF(DAY(JulSun1)=1,IF(AND(YEAR(JulSun1+12)=CalendarYear,MONTH(JulSun1+12)=7),JulSun1+12,""),IF(AND(YEAR(JulSun1+19)=CalendarYear,MONTH(JulSun1+19)=7),JulSun1+19,""))</f>
        <v>46584</v>
      </c>
      <c r="Z37" s="20">
        <f>IF(DAY(JulSun1)=1,IF(AND(YEAR(JulSun1+13)=CalendarYear,MONTH(JulSun1+13)=7),JulSun1+13,""),IF(AND(YEAR(JulSun1+20)=CalendarYear,MONTH(JulSun1+20)=7),JulSun1+20,""))</f>
        <v>46585</v>
      </c>
      <c r="AA37" s="20">
        <f>IF(DAY(JulSun1)=1,IF(AND(YEAR(JulSun1+14)=CalendarYear,MONTH(JulSun1+14)=7),JulSun1+14,""),IF(AND(YEAR(JulSun1+21)=CalendarYear,MONTH(JulSun1+21)=7),JulSun1+21,""))</f>
        <v>46586</v>
      </c>
      <c r="AB37" s="11"/>
      <c r="AC37" s="5"/>
      <c r="AD37" s="3">
        <f>IF(DAY(AugSun1)=1,IF(AND(YEAR(AugSun1+8)=CalendarYear,MONTH(AugSun1+8)=8),AugSun1+8,""),IF(AND(YEAR(AugSun1+15)=CalendarYear,MONTH(AugSun1+15)=8),AugSun1+15,""))</f>
        <v>46608</v>
      </c>
      <c r="AE37" s="3">
        <f>IF(DAY(AugSun1)=1,IF(AND(YEAR(AugSun1+9)=CalendarYear,MONTH(AugSun1+9)=8),AugSun1+9,""),IF(AND(YEAR(AugSun1+16)=CalendarYear,MONTH(AugSun1+16)=8),AugSun1+16,""))</f>
        <v>46609</v>
      </c>
      <c r="AF37" s="3">
        <f>IF(DAY(AugSun1)=1,IF(AND(YEAR(AugSun1+10)=CalendarYear,MONTH(AugSun1+10)=8),AugSun1+10,""),IF(AND(YEAR(AugSun1+17)=CalendarYear,MONTH(AugSun1+17)=8),AugSun1+17,""))</f>
        <v>46610</v>
      </c>
      <c r="AG37" s="3">
        <f>IF(DAY(AugSun1)=1,IF(AND(YEAR(AugSun1+11)=CalendarYear,MONTH(AugSun1+11)=8),AugSun1+11,""),IF(AND(YEAR(AugSun1+18)=CalendarYear,MONTH(AugSun1+18)=8),AugSun1+18,""))</f>
        <v>46611</v>
      </c>
      <c r="AH37" s="3">
        <f>IF(DAY(AugSun1)=1,IF(AND(YEAR(AugSun1+12)=CalendarYear,MONTH(AugSun1+12)=8),AugSun1+12,""),IF(AND(YEAR(AugSun1+19)=CalendarYear,MONTH(AugSun1+19)=8),AugSun1+19,""))</f>
        <v>46612</v>
      </c>
      <c r="AI37" s="20">
        <f>IF(DAY(AugSun1)=1,IF(AND(YEAR(AugSun1+13)=CalendarYear,MONTH(AugSun1+13)=8),AugSun1+13,""),IF(AND(YEAR(AugSun1+20)=CalendarYear,MONTH(AugSun1+20)=8),AugSun1+20,""))</f>
        <v>46613</v>
      </c>
      <c r="AJ37" s="20">
        <f>IF(DAY(AugSun1)=1,IF(AND(YEAR(AugSun1+14)=CalendarYear,MONTH(AugSun1+14)=8),AugSun1+14,""),IF(AND(YEAR(AugSun1+21)=CalendarYear,MONTH(AugSun1+21)=8),AugSun1+21,""))</f>
        <v>46614</v>
      </c>
    </row>
    <row r="38" spans="3:36" x14ac:dyDescent="0.2">
      <c r="C38" s="3">
        <f>IF(DAY(MaySun1)=1,IF(AND(YEAR(MaySun1+15)=CalendarYear,MONTH(MaySun1+15)=5),MaySun1+15,""),IF(AND(YEAR(MaySun1+22)=CalendarYear,MONTH(MaySun1+22)=5),MaySun1+22,""))</f>
        <v>46524</v>
      </c>
      <c r="D38" s="3">
        <f>IF(DAY(MaySun1)=1,IF(AND(YEAR(MaySun1+16)=CalendarYear,MONTH(MaySun1+16)=5),MaySun1+16,""),IF(AND(YEAR(MaySun1+23)=CalendarYear,MONTH(MaySun1+23)=5),MaySun1+23,""))</f>
        <v>46525</v>
      </c>
      <c r="E38" s="3">
        <f>IF(DAY(MaySun1)=1,IF(AND(YEAR(MaySun1+17)=CalendarYear,MONTH(MaySun1+17)=5),MaySun1+17,""),IF(AND(YEAR(MaySun1+24)=CalendarYear,MONTH(MaySun1+24)=5),MaySun1+24,""))</f>
        <v>46526</v>
      </c>
      <c r="F38" s="3">
        <f>IF(DAY(MaySun1)=1,IF(AND(YEAR(MaySun1+18)=CalendarYear,MONTH(MaySun1+18)=5),MaySun1+18,""),IF(AND(YEAR(MaySun1+25)=CalendarYear,MONTH(MaySun1+25)=5),MaySun1+25,""))</f>
        <v>46527</v>
      </c>
      <c r="G38" s="3">
        <f>IF(DAY(MaySun1)=1,IF(AND(YEAR(MaySun1+19)=CalendarYear,MONTH(MaySun1+19)=5),MaySun1+19,""),IF(AND(YEAR(MaySun1+26)=CalendarYear,MONTH(MaySun1+26)=5),MaySun1+26,""))</f>
        <v>46528</v>
      </c>
      <c r="H38" s="20">
        <f>IF(DAY(MaySun1)=1,IF(AND(YEAR(MaySun1+20)=CalendarYear,MONTH(MaySun1+20)=5),MaySun1+20,""),IF(AND(YEAR(MaySun1+27)=CalendarYear,MONTH(MaySun1+27)=5),MaySun1+27,""))</f>
        <v>46529</v>
      </c>
      <c r="I38" s="20">
        <f>IF(DAY(MaySun1)=1,IF(AND(YEAR(MaySun1+21)=CalendarYear,MONTH(MaySun1+21)=5),MaySun1+21,""),IF(AND(YEAR(MaySun1+28)=CalendarYear,MONTH(MaySun1+28)=5),MaySun1+28,""))</f>
        <v>46530</v>
      </c>
      <c r="J38" s="11"/>
      <c r="K38" s="3"/>
      <c r="L38" s="3">
        <f>IF(DAY(JunSun1)=1,IF(AND(YEAR(JunSun1+15)=CalendarYear,MONTH(JunSun1+15)=6),JunSun1+15,""),IF(AND(YEAR(JunSun1+22)=CalendarYear,MONTH(JunSun1+22)=6),JunSun1+22,""))</f>
        <v>46559</v>
      </c>
      <c r="M38" s="3">
        <f>IF(DAY(JunSun1)=1,IF(AND(YEAR(JunSun1+16)=CalendarYear,MONTH(JunSun1+16)=6),JunSun1+16,""),IF(AND(YEAR(JunSun1+23)=CalendarYear,MONTH(JunSun1+23)=6),JunSun1+23,""))</f>
        <v>46560</v>
      </c>
      <c r="N38" s="3">
        <f>IF(DAY(JunSun1)=1,IF(AND(YEAR(JunSun1+17)=CalendarYear,MONTH(JunSun1+17)=6),JunSun1+17,""),IF(AND(YEAR(JunSun1+24)=CalendarYear,MONTH(JunSun1+24)=6),JunSun1+24,""))</f>
        <v>46561</v>
      </c>
      <c r="O38" s="3">
        <f>IF(DAY(JunSun1)=1,IF(AND(YEAR(JunSun1+18)=CalendarYear,MONTH(JunSun1+18)=6),JunSun1+18,""),IF(AND(YEAR(JunSun1+25)=CalendarYear,MONTH(JunSun1+25)=6),JunSun1+25,""))</f>
        <v>46562</v>
      </c>
      <c r="P38" s="3">
        <f>IF(DAY(JunSun1)=1,IF(AND(YEAR(JunSun1+19)=CalendarYear,MONTH(JunSun1+19)=6),JunSun1+19,""),IF(AND(YEAR(JunSun1+26)=CalendarYear,MONTH(JunSun1+26)=6),JunSun1+26,""))</f>
        <v>46563</v>
      </c>
      <c r="Q38" s="20">
        <f>IF(DAY(JunSun1)=1,IF(AND(YEAR(JunSun1+20)=CalendarYear,MONTH(JunSun1+20)=6),JunSun1+20,""),IF(AND(YEAR(JunSun1+27)=CalendarYear,MONTH(JunSun1+27)=6),JunSun1+27,""))</f>
        <v>46564</v>
      </c>
      <c r="R38" s="20">
        <f>IF(DAY(JunSun1)=1,IF(AND(YEAR(JunSun1+21)=CalendarYear,MONTH(JunSun1+21)=6),JunSun1+21,""),IF(AND(YEAR(JunSun1+28)=CalendarYear,MONTH(JunSun1+28)=6),JunSun1+28,""))</f>
        <v>46565</v>
      </c>
      <c r="S38" s="11"/>
      <c r="U38" s="3">
        <f>IF(DAY(JulSun1)=1,IF(AND(YEAR(JulSun1+15)=CalendarYear,MONTH(JulSun1+15)=7),JulSun1+15,""),IF(AND(YEAR(JulSun1+22)=CalendarYear,MONTH(JulSun1+22)=7),JulSun1+22,""))</f>
        <v>46587</v>
      </c>
      <c r="V38" s="3">
        <f>IF(DAY(JulSun1)=1,IF(AND(YEAR(JulSun1+16)=CalendarYear,MONTH(JulSun1+16)=7),JulSun1+16,""),IF(AND(YEAR(JulSun1+23)=CalendarYear,MONTH(JulSun1+23)=7),JulSun1+23,""))</f>
        <v>46588</v>
      </c>
      <c r="W38" s="3">
        <f>IF(DAY(JulSun1)=1,IF(AND(YEAR(JulSun1+17)=CalendarYear,MONTH(JulSun1+17)=7),JulSun1+17,""),IF(AND(YEAR(JulSun1+24)=CalendarYear,MONTH(JulSun1+24)=7),JulSun1+24,""))</f>
        <v>46589</v>
      </c>
      <c r="X38" s="3">
        <f>IF(DAY(JulSun1)=1,IF(AND(YEAR(JulSun1+18)=CalendarYear,MONTH(JulSun1+18)=7),JulSun1+18,""),IF(AND(YEAR(JulSun1+25)=CalendarYear,MONTH(JulSun1+25)=7),JulSun1+25,""))</f>
        <v>46590</v>
      </c>
      <c r="Y38" s="3">
        <f>IF(DAY(JulSun1)=1,IF(AND(YEAR(JulSun1+19)=CalendarYear,MONTH(JulSun1+19)=7),JulSun1+19,""),IF(AND(YEAR(JulSun1+26)=CalendarYear,MONTH(JulSun1+26)=7),JulSun1+26,""))</f>
        <v>46591</v>
      </c>
      <c r="Z38" s="20">
        <f>IF(DAY(JulSun1)=1,IF(AND(YEAR(JulSun1+20)=CalendarYear,MONTH(JulSun1+20)=7),JulSun1+20,""),IF(AND(YEAR(JulSun1+27)=CalendarYear,MONTH(JulSun1+27)=7),JulSun1+27,""))</f>
        <v>46592</v>
      </c>
      <c r="AA38" s="20">
        <f>IF(DAY(JulSun1)=1,IF(AND(YEAR(JulSun1+21)=CalendarYear,MONTH(JulSun1+21)=7),JulSun1+21,""),IF(AND(YEAR(JulSun1+28)=CalendarYear,MONTH(JulSun1+28)=7),JulSun1+28,""))</f>
        <v>46593</v>
      </c>
      <c r="AB38" s="11"/>
      <c r="AC38" s="5"/>
      <c r="AD38" s="3">
        <f>IF(DAY(AugSun1)=1,IF(AND(YEAR(AugSun1+15)=CalendarYear,MONTH(AugSun1+15)=8),AugSun1+15,""),IF(AND(YEAR(AugSun1+22)=CalendarYear,MONTH(AugSun1+22)=8),AugSun1+22,""))</f>
        <v>46615</v>
      </c>
      <c r="AE38" s="3">
        <f>IF(DAY(AugSun1)=1,IF(AND(YEAR(AugSun1+16)=CalendarYear,MONTH(AugSun1+16)=8),AugSun1+16,""),IF(AND(YEAR(AugSun1+23)=CalendarYear,MONTH(AugSun1+23)=8),AugSun1+23,""))</f>
        <v>46616</v>
      </c>
      <c r="AF38" s="3">
        <f>IF(DAY(AugSun1)=1,IF(AND(YEAR(AugSun1+17)=CalendarYear,MONTH(AugSun1+17)=8),AugSun1+17,""),IF(AND(YEAR(AugSun1+24)=CalendarYear,MONTH(AugSun1+24)=8),AugSun1+24,""))</f>
        <v>46617</v>
      </c>
      <c r="AG38" s="3">
        <f>IF(DAY(AugSun1)=1,IF(AND(YEAR(AugSun1+18)=CalendarYear,MONTH(AugSun1+18)=8),AugSun1+18,""),IF(AND(YEAR(AugSun1+25)=CalendarYear,MONTH(AugSun1+25)=8),AugSun1+25,""))</f>
        <v>46618</v>
      </c>
      <c r="AH38" s="3">
        <f>IF(DAY(AugSun1)=1,IF(AND(YEAR(AugSun1+19)=CalendarYear,MONTH(AugSun1+19)=8),AugSun1+19,""),IF(AND(YEAR(AugSun1+26)=CalendarYear,MONTH(AugSun1+26)=8),AugSun1+26,""))</f>
        <v>46619</v>
      </c>
      <c r="AI38" s="20">
        <f>IF(DAY(AugSun1)=1,IF(AND(YEAR(AugSun1+20)=CalendarYear,MONTH(AugSun1+20)=8),AugSun1+20,""),IF(AND(YEAR(AugSun1+27)=CalendarYear,MONTH(AugSun1+27)=8),AugSun1+27,""))</f>
        <v>46620</v>
      </c>
      <c r="AJ38" s="20">
        <f>IF(DAY(AugSun1)=1,IF(AND(YEAR(AugSun1+21)=CalendarYear,MONTH(AugSun1+21)=8),AugSun1+21,""),IF(AND(YEAR(AugSun1+28)=CalendarYear,MONTH(AugSun1+28)=8),AugSun1+28,""))</f>
        <v>46621</v>
      </c>
    </row>
    <row r="39" spans="3:36" x14ac:dyDescent="0.2">
      <c r="C39" s="3">
        <f>IF(DAY(MaySun1)=1,IF(AND(YEAR(MaySun1+22)=CalendarYear,MONTH(MaySun1+22)=5),MaySun1+22,""),IF(AND(YEAR(MaySun1+29)=CalendarYear,MONTH(MaySun1+29)=5),MaySun1+29,""))</f>
        <v>46531</v>
      </c>
      <c r="D39" s="3">
        <f>IF(DAY(MaySun1)=1,IF(AND(YEAR(MaySun1+23)=CalendarYear,MONTH(MaySun1+23)=5),MaySun1+23,""),IF(AND(YEAR(MaySun1+30)=CalendarYear,MONTH(MaySun1+30)=5),MaySun1+30,""))</f>
        <v>46532</v>
      </c>
      <c r="E39" s="3">
        <f>IF(DAY(MaySun1)=1,IF(AND(YEAR(MaySun1+24)=CalendarYear,MONTH(MaySun1+24)=5),MaySun1+24,""),IF(AND(YEAR(MaySun1+31)=CalendarYear,MONTH(MaySun1+31)=5),MaySun1+31,""))</f>
        <v>46533</v>
      </c>
      <c r="F39" s="3">
        <f>IF(DAY(MaySun1)=1,IF(AND(YEAR(MaySun1+25)=CalendarYear,MONTH(MaySun1+25)=5),MaySun1+25,""),IF(AND(YEAR(MaySun1+32)=CalendarYear,MONTH(MaySun1+32)=5),MaySun1+32,""))</f>
        <v>46534</v>
      </c>
      <c r="G39" s="3">
        <f>IF(DAY(MaySun1)=1,IF(AND(YEAR(MaySun1+26)=CalendarYear,MONTH(MaySun1+26)=5),MaySun1+26,""),IF(AND(YEAR(MaySun1+33)=CalendarYear,MONTH(MaySun1+33)=5),MaySun1+33,""))</f>
        <v>46535</v>
      </c>
      <c r="H39" s="20">
        <f>IF(DAY(MaySun1)=1,IF(AND(YEAR(MaySun1+27)=CalendarYear,MONTH(MaySun1+27)=5),MaySun1+27,""),IF(AND(YEAR(MaySun1+34)=CalendarYear,MONTH(MaySun1+34)=5),MaySun1+34,""))</f>
        <v>46536</v>
      </c>
      <c r="I39" s="20">
        <f>IF(DAY(MaySun1)=1,IF(AND(YEAR(MaySun1+28)=CalendarYear,MONTH(MaySun1+28)=5),MaySun1+28,""),IF(AND(YEAR(MaySun1+35)=CalendarYear,MONTH(MaySun1+35)=5),MaySun1+35,""))</f>
        <v>46537</v>
      </c>
      <c r="J39" s="11"/>
      <c r="K39" s="3"/>
      <c r="L39" s="3">
        <f>IF(DAY(JunSun1)=1,IF(AND(YEAR(JunSun1+22)=CalendarYear,MONTH(JunSun1+22)=6),JunSun1+22,""),IF(AND(YEAR(JunSun1+29)=CalendarYear,MONTH(JunSun1+29)=6),JunSun1+29,""))</f>
        <v>46566</v>
      </c>
      <c r="M39" s="3">
        <f>IF(DAY(JunSun1)=1,IF(AND(YEAR(JunSun1+23)=CalendarYear,MONTH(JunSun1+23)=6),JunSun1+23,""),IF(AND(YEAR(JunSun1+30)=CalendarYear,MONTH(JunSun1+30)=6),JunSun1+30,""))</f>
        <v>46567</v>
      </c>
      <c r="N39" s="3">
        <f>IF(DAY(JunSun1)=1,IF(AND(YEAR(JunSun1+24)=CalendarYear,MONTH(JunSun1+24)=6),JunSun1+24,""),IF(AND(YEAR(JunSun1+31)=CalendarYear,MONTH(JunSun1+31)=6),JunSun1+31,""))</f>
        <v>46568</v>
      </c>
      <c r="O39" s="3" t="str">
        <f>IF(DAY(JunSun1)=1,IF(AND(YEAR(JunSun1+25)=CalendarYear,MONTH(JunSun1+25)=6),JunSun1+25,""),IF(AND(YEAR(JunSun1+32)=CalendarYear,MONTH(JunSun1+32)=6),JunSun1+32,""))</f>
        <v/>
      </c>
      <c r="P39" s="3" t="str">
        <f>IF(DAY(JunSun1)=1,IF(AND(YEAR(JunSun1+26)=CalendarYear,MONTH(JunSun1+26)=6),JunSun1+26,""),IF(AND(YEAR(JunSun1+33)=CalendarYear,MONTH(JunSun1+33)=6),JunSun1+33,""))</f>
        <v/>
      </c>
      <c r="Q39" s="20" t="str">
        <f>IF(DAY(JunSun1)=1,IF(AND(YEAR(JunSun1+27)=CalendarYear,MONTH(JunSun1+27)=6),JunSun1+27,""),IF(AND(YEAR(JunSun1+34)=CalendarYear,MONTH(JunSun1+34)=6),JunSun1+34,""))</f>
        <v/>
      </c>
      <c r="R39" s="20" t="str">
        <f>IF(DAY(JunSun1)=1,IF(AND(YEAR(JunSun1+28)=CalendarYear,MONTH(JunSun1+28)=6),JunSun1+28,""),IF(AND(YEAR(JunSun1+35)=CalendarYear,MONTH(JunSun1+35)=6),JunSun1+35,""))</f>
        <v/>
      </c>
      <c r="S39" s="11"/>
      <c r="U39" s="3">
        <f>IF(DAY(JulSun1)=1,IF(AND(YEAR(JulSun1+22)=CalendarYear,MONTH(JulSun1+22)=7),JulSun1+22,""),IF(AND(YEAR(JulSun1+29)=CalendarYear,MONTH(JulSun1+29)=7),JulSun1+29,""))</f>
        <v>46594</v>
      </c>
      <c r="V39" s="3">
        <f>IF(DAY(JulSun1)=1,IF(AND(YEAR(JulSun1+23)=CalendarYear,MONTH(JulSun1+23)=7),JulSun1+23,""),IF(AND(YEAR(JulSun1+30)=CalendarYear,MONTH(JulSun1+30)=7),JulSun1+30,""))</f>
        <v>46595</v>
      </c>
      <c r="W39" s="3">
        <f>IF(DAY(JulSun1)=1,IF(AND(YEAR(JulSun1+24)=CalendarYear,MONTH(JulSun1+24)=7),JulSun1+24,""),IF(AND(YEAR(JulSun1+31)=CalendarYear,MONTH(JulSun1+31)=7),JulSun1+31,""))</f>
        <v>46596</v>
      </c>
      <c r="X39" s="3">
        <f>IF(DAY(JulSun1)=1,IF(AND(YEAR(JulSun1+25)=CalendarYear,MONTH(JulSun1+25)=7),JulSun1+25,""),IF(AND(YEAR(JulSun1+32)=CalendarYear,MONTH(JulSun1+32)=7),JulSun1+32,""))</f>
        <v>46597</v>
      </c>
      <c r="Y39" s="3">
        <f>IF(DAY(JulSun1)=1,IF(AND(YEAR(JulSun1+26)=CalendarYear,MONTH(JulSun1+26)=7),JulSun1+26,""),IF(AND(YEAR(JulSun1+33)=CalendarYear,MONTH(JulSun1+33)=7),JulSun1+33,""))</f>
        <v>46598</v>
      </c>
      <c r="Z39" s="20">
        <f>IF(DAY(JulSun1)=1,IF(AND(YEAR(JulSun1+27)=CalendarYear,MONTH(JulSun1+27)=7),JulSun1+27,""),IF(AND(YEAR(JulSun1+34)=CalendarYear,MONTH(JulSun1+34)=7),JulSun1+34,""))</f>
        <v>46599</v>
      </c>
      <c r="AA39" s="20" t="str">
        <f>IF(DAY(JulSun1)=1,IF(AND(YEAR(JulSun1+28)=CalendarYear,MONTH(JulSun1+28)=7),JulSun1+28,""),IF(AND(YEAR(JulSun1+35)=CalendarYear,MONTH(JulSun1+35)=7),JulSun1+35,""))</f>
        <v/>
      </c>
      <c r="AB39" s="11"/>
      <c r="AC39" s="5"/>
      <c r="AD39" s="3">
        <f>IF(DAY(AugSun1)=1,IF(AND(YEAR(AugSun1+22)=CalendarYear,MONTH(AugSun1+22)=8),AugSun1+22,""),IF(AND(YEAR(AugSun1+29)=CalendarYear,MONTH(AugSun1+29)=8),AugSun1+29,""))</f>
        <v>46622</v>
      </c>
      <c r="AE39" s="3">
        <f>IF(DAY(AugSun1)=1,IF(AND(YEAR(AugSun1+23)=CalendarYear,MONTH(AugSun1+23)=8),AugSun1+23,""),IF(AND(YEAR(AugSun1+30)=CalendarYear,MONTH(AugSun1+30)=8),AugSun1+30,""))</f>
        <v>46623</v>
      </c>
      <c r="AF39" s="3">
        <f>IF(DAY(AugSun1)=1,IF(AND(YEAR(AugSun1+24)=CalendarYear,MONTH(AugSun1+24)=8),AugSun1+24,""),IF(AND(YEAR(AugSun1+31)=CalendarYear,MONTH(AugSun1+31)=8),AugSun1+31,""))</f>
        <v>46624</v>
      </c>
      <c r="AG39" s="3">
        <f>IF(DAY(AugSun1)=1,IF(AND(YEAR(AugSun1+25)=CalendarYear,MONTH(AugSun1+25)=8),AugSun1+25,""),IF(AND(YEAR(AugSun1+32)=CalendarYear,MONTH(AugSun1+32)=8),AugSun1+32,""))</f>
        <v>46625</v>
      </c>
      <c r="AH39" s="3">
        <f>IF(DAY(AugSun1)=1,IF(AND(YEAR(AugSun1+26)=CalendarYear,MONTH(AugSun1+26)=8),AugSun1+26,""),IF(AND(YEAR(AugSun1+33)=CalendarYear,MONTH(AugSun1+33)=8),AugSun1+33,""))</f>
        <v>46626</v>
      </c>
      <c r="AI39" s="20">
        <f>IF(DAY(AugSun1)=1,IF(AND(YEAR(AugSun1+27)=CalendarYear,MONTH(AugSun1+27)=8),AugSun1+27,""),IF(AND(YEAR(AugSun1+34)=CalendarYear,MONTH(AugSun1+34)=8),AugSun1+34,""))</f>
        <v>46627</v>
      </c>
      <c r="AJ39" s="20">
        <f>IF(DAY(AugSun1)=1,IF(AND(YEAR(AugSun1+28)=CalendarYear,MONTH(AugSun1+28)=8),AugSun1+28,""),IF(AND(YEAR(AugSun1+35)=CalendarYear,MONTH(AugSun1+35)=8),AugSun1+35,""))</f>
        <v>46628</v>
      </c>
    </row>
    <row r="40" spans="3:36" x14ac:dyDescent="0.2">
      <c r="C40" s="3">
        <f>IF(DAY(MaySun1)=1,IF(AND(YEAR(MaySun1+29)=CalendarYear,MONTH(MaySun1+29)=5),MaySun1+29,""),IF(AND(YEAR(MaySun1+36)=CalendarYear,MONTH(MaySun1+36)=5),MaySun1+36,""))</f>
        <v>46538</v>
      </c>
      <c r="D40" s="3" t="str">
        <f>IF(DAY(MaySun1)=1,IF(AND(YEAR(MaySun1+30)=CalendarYear,MONTH(MaySun1+30)=5),MaySun1+30,""),IF(AND(YEAR(MaySun1+37)=CalendarYear,MONTH(MaySun1+37)=5),MaySun1+37,""))</f>
        <v/>
      </c>
      <c r="E40" s="3" t="str">
        <f>IF(DAY(MaySun1)=1,IF(AND(YEAR(MaySun1+31)=CalendarYear,MONTH(MaySun1+31)=5),MaySun1+31,""),IF(AND(YEAR(MaySun1+38)=CalendarYear,MONTH(MaySun1+38)=5),MaySun1+38,""))</f>
        <v/>
      </c>
      <c r="F40" s="3" t="str">
        <f>IF(DAY(MaySun1)=1,IF(AND(YEAR(MaySun1+32)=CalendarYear,MONTH(MaySun1+32)=5),MaySun1+32,""),IF(AND(YEAR(MaySun1+39)=CalendarYear,MONTH(MaySun1+39)=5),MaySun1+39,""))</f>
        <v/>
      </c>
      <c r="G40" s="3" t="str">
        <f>IF(DAY(MaySun1)=1,IF(AND(YEAR(MaySun1+33)=CalendarYear,MONTH(MaySun1+33)=5),MaySun1+33,""),IF(AND(YEAR(MaySun1+40)=CalendarYear,MONTH(MaySun1+40)=5),MaySun1+40,""))</f>
        <v/>
      </c>
      <c r="H40" s="3" t="str">
        <f>IF(DAY(MaySun1)=1,IF(AND(YEAR(MaySun1+34)=CalendarYear,MONTH(MaySun1+34)=5),MaySun1+34,""),IF(AND(YEAR(MaySun1+41)=CalendarYear,MONTH(MaySun1+41)=5),MaySun1+41,""))</f>
        <v/>
      </c>
      <c r="I40" s="3" t="str">
        <f>IF(DAY(MaySun1)=1,IF(AND(YEAR(MaySun1+35)=CalendarYear,MONTH(MaySun1+35)=5),MaySun1+35,""),IF(AND(YEAR(MaySun1+42)=CalendarYear,MONTH(MaySun1+42)=5),MaySun1+42,""))</f>
        <v/>
      </c>
      <c r="J40" s="11"/>
      <c r="K40" s="3"/>
      <c r="L40" s="3" t="str">
        <f>IF(DAY(JunSun1)=1,IF(AND(YEAR(JunSun1+29)=CalendarYear,MONTH(JunSun1+29)=6),JunSun1+29,""),IF(AND(YEAR(JunSun1+36)=CalendarYear,MONTH(JunSun1+36)=6),JunSun1+36,""))</f>
        <v/>
      </c>
      <c r="M40" s="3" t="str">
        <f>IF(DAY(JunSun1)=1,IF(AND(YEAR(JunSun1+30)=CalendarYear,MONTH(JunSun1+30)=6),JunSun1+30,""),IF(AND(YEAR(JunSun1+37)=CalendarYear,MONTH(JunSun1+37)=6),JunSun1+37,""))</f>
        <v/>
      </c>
      <c r="N40" s="3" t="str">
        <f>IF(DAY(JunSun1)=1,IF(AND(YEAR(JunSun1+31)=CalendarYear,MONTH(JunSun1+31)=6),JunSun1+31,""),IF(AND(YEAR(JunSun1+38)=CalendarYear,MONTH(JunSun1+38)=6),JunSun1+38,""))</f>
        <v/>
      </c>
      <c r="O40" s="3" t="str">
        <f>IF(DAY(JunSun1)=1,IF(AND(YEAR(JunSun1+32)=CalendarYear,MONTH(JunSun1+32)=6),JunSun1+32,""),IF(AND(YEAR(JunSun1+39)=CalendarYear,MONTH(JunSun1+39)=6),JunSun1+39,""))</f>
        <v/>
      </c>
      <c r="P40" s="3" t="str">
        <f>IF(DAY(JunSun1)=1,IF(AND(YEAR(JunSun1+33)=CalendarYear,MONTH(JunSun1+33)=6),JunSun1+33,""),IF(AND(YEAR(JunSun1+40)=CalendarYear,MONTH(JunSun1+40)=6),JunSun1+40,""))</f>
        <v/>
      </c>
      <c r="Q40" s="3" t="str">
        <f>IF(DAY(JunSun1)=1,IF(AND(YEAR(JunSun1+34)=CalendarYear,MONTH(JunSun1+34)=6),JunSun1+34,""),IF(AND(YEAR(JunSun1+41)=CalendarYear,MONTH(JunSun1+41)=6),JunSun1+41,""))</f>
        <v/>
      </c>
      <c r="R40" s="3" t="str">
        <f>IF(DAY(JunSun1)=1,IF(AND(YEAR(JunSun1+35)=CalendarYear,MONTH(JunSun1+35)=6),JunSun1+35,""),IF(AND(YEAR(JunSun1+42)=CalendarYear,MONTH(JunSun1+42)=6),JunSun1+42,""))</f>
        <v/>
      </c>
      <c r="S40" s="11"/>
      <c r="U40" s="3" t="str">
        <f>IF(DAY(JulSun1)=1,IF(AND(YEAR(JulSun1+29)=CalendarYear,MONTH(JulSun1+29)=7),JulSun1+29,""),IF(AND(YEAR(JulSun1+36)=CalendarYear,MONTH(JulSun1+36)=7),JulSun1+36,""))</f>
        <v/>
      </c>
      <c r="V40" s="3" t="str">
        <f>IF(DAY(JulSun1)=1,IF(AND(YEAR(JulSun1+30)=CalendarYear,MONTH(JulSun1+30)=7),JulSun1+30,""),IF(AND(YEAR(JulSun1+37)=CalendarYear,MONTH(JulSun1+37)=7),JulSun1+37,""))</f>
        <v/>
      </c>
      <c r="W40" s="3" t="str">
        <f>IF(DAY(JulSun1)=1,IF(AND(YEAR(JulSun1+31)=CalendarYear,MONTH(JulSun1+31)=7),JulSun1+31,""),IF(AND(YEAR(JulSun1+38)=CalendarYear,MONTH(JulSun1+38)=7),JulSun1+38,""))</f>
        <v/>
      </c>
      <c r="X40" s="3" t="str">
        <f>IF(DAY(JulSun1)=1,IF(AND(YEAR(JulSun1+32)=CalendarYear,MONTH(JulSun1+32)=7),JulSun1+32,""),IF(AND(YEAR(JulSun1+39)=CalendarYear,MONTH(JulSun1+39)=7),JulSun1+39,""))</f>
        <v/>
      </c>
      <c r="Y40" s="3" t="str">
        <f>IF(DAY(JulSun1)=1,IF(AND(YEAR(JulSun1+33)=CalendarYear,MONTH(JulSun1+33)=7),JulSun1+33,""),IF(AND(YEAR(JulSun1+40)=CalendarYear,MONTH(JulSun1+40)=7),JulSun1+40,""))</f>
        <v/>
      </c>
      <c r="Z40" s="3" t="str">
        <f>IF(DAY(JulSun1)=1,IF(AND(YEAR(JulSun1+34)=CalendarYear,MONTH(JulSun1+34)=7),JulSun1+34,""),IF(AND(YEAR(JulSun1+41)=CalendarYear,MONTH(JulSun1+41)=7),JulSun1+41,""))</f>
        <v/>
      </c>
      <c r="AA40" s="3" t="str">
        <f>IF(DAY(JulSun1)=1,IF(AND(YEAR(JulSun1+35)=CalendarYear,MONTH(JulSun1+35)=7),JulSun1+35,""),IF(AND(YEAR(JulSun1+42)=CalendarYear,MONTH(JulSun1+42)=7),JulSun1+42,""))</f>
        <v/>
      </c>
      <c r="AB40" s="11"/>
      <c r="AC40" s="5"/>
      <c r="AD40" s="3">
        <f>IF(DAY(AugSun1)=1,IF(AND(YEAR(AugSun1+29)=CalendarYear,MONTH(AugSun1+29)=8),AugSun1+29,""),IF(AND(YEAR(AugSun1+36)=CalendarYear,MONTH(AugSun1+36)=8),AugSun1+36,""))</f>
        <v>46629</v>
      </c>
      <c r="AE40" s="3">
        <f>IF(DAY(AugSun1)=1,IF(AND(YEAR(AugSun1+30)=CalendarYear,MONTH(AugSun1+30)=8),AugSun1+30,""),IF(AND(YEAR(AugSun1+37)=CalendarYear,MONTH(AugSun1+37)=8),AugSun1+37,""))</f>
        <v>46630</v>
      </c>
      <c r="AF40" s="3" t="str">
        <f>IF(DAY(AugSun1)=1,IF(AND(YEAR(AugSun1+31)=CalendarYear,MONTH(AugSun1+31)=8),AugSun1+31,""),IF(AND(YEAR(AugSun1+38)=CalendarYear,MONTH(AugSun1+38)=8),AugSun1+38,""))</f>
        <v/>
      </c>
      <c r="AG40" s="3" t="str">
        <f>IF(DAY(AugSun1)=1,IF(AND(YEAR(AugSun1+32)=CalendarYear,MONTH(AugSun1+32)=8),AugSun1+32,""),IF(AND(YEAR(AugSun1+39)=CalendarYear,MONTH(AugSun1+39)=8),AugSun1+39,""))</f>
        <v/>
      </c>
      <c r="AH40" s="3" t="str">
        <f>IF(DAY(AugSun1)=1,IF(AND(YEAR(AugSun1+33)=CalendarYear,MONTH(AugSun1+33)=8),AugSun1+33,""),IF(AND(YEAR(AugSun1+40)=CalendarYear,MONTH(AugSun1+40)=8),AugSun1+40,""))</f>
        <v/>
      </c>
      <c r="AI40" s="3" t="str">
        <f>IF(DAY(AugSun1)=1,IF(AND(YEAR(AugSun1+34)=CalendarYear,MONTH(AugSun1+34)=8),AugSun1+34,""),IF(AND(YEAR(AugSun1+41)=CalendarYear,MONTH(AugSun1+41)=8),AugSun1+41,""))</f>
        <v/>
      </c>
      <c r="AJ40" s="3" t="str">
        <f>IF(DAY(AugSun1)=1,IF(AND(YEAR(AugSun1+35)=CalendarYear,MONTH(AugSun1+35)=8),AugSun1+35,""),IF(AND(YEAR(AugSun1+42)=CalendarYear,MONTH(AugSun1+42)=8),AugSun1+42,""))</f>
        <v/>
      </c>
    </row>
    <row r="41" spans="3:36" x14ac:dyDescent="0.2">
      <c r="C41" s="5"/>
      <c r="D41" s="5"/>
      <c r="E41" s="5"/>
      <c r="F41" s="5"/>
      <c r="G41" s="5"/>
      <c r="H41" s="5"/>
      <c r="I41" s="5"/>
      <c r="J41" s="12"/>
      <c r="K41" s="3"/>
      <c r="L41" s="5"/>
      <c r="M41" s="5"/>
      <c r="N41" s="5"/>
      <c r="O41" s="5"/>
      <c r="P41" s="5"/>
      <c r="Q41" s="5"/>
      <c r="R41" s="5"/>
      <c r="S41" s="12"/>
      <c r="U41" s="3"/>
      <c r="V41" s="3"/>
      <c r="W41" s="3"/>
      <c r="X41" s="3"/>
      <c r="Y41" s="3"/>
      <c r="Z41" s="3"/>
      <c r="AA41" s="3"/>
      <c r="AB41" s="11"/>
      <c r="AC41" s="5"/>
      <c r="AD41" s="3"/>
      <c r="AE41" s="3"/>
      <c r="AF41" s="3"/>
      <c r="AG41" s="3"/>
      <c r="AH41" s="3"/>
      <c r="AI41" s="3"/>
      <c r="AJ41" s="3"/>
    </row>
    <row r="42" spans="3:36" ht="15.75" x14ac:dyDescent="0.25">
      <c r="C42" s="37" t="s">
        <v>13</v>
      </c>
      <c r="D42" s="37"/>
      <c r="E42" s="37"/>
      <c r="F42" s="37"/>
      <c r="G42" s="37"/>
      <c r="H42" s="37"/>
      <c r="I42" s="37"/>
      <c r="J42" s="9"/>
      <c r="K42" s="5"/>
      <c r="L42" s="37" t="s">
        <v>14</v>
      </c>
      <c r="M42" s="37"/>
      <c r="N42" s="37"/>
      <c r="O42" s="37"/>
      <c r="P42" s="37"/>
      <c r="Q42" s="37"/>
      <c r="R42" s="37"/>
      <c r="S42" s="9"/>
      <c r="U42" s="37" t="s">
        <v>15</v>
      </c>
      <c r="V42" s="37"/>
      <c r="W42" s="37"/>
      <c r="X42" s="37"/>
      <c r="Y42" s="37"/>
      <c r="Z42" s="37"/>
      <c r="AA42" s="37"/>
      <c r="AB42" s="9"/>
      <c r="AC42" s="5"/>
      <c r="AD42" s="37" t="s">
        <v>16</v>
      </c>
      <c r="AE42" s="37"/>
      <c r="AF42" s="37"/>
      <c r="AG42" s="37"/>
      <c r="AH42" s="37"/>
      <c r="AI42" s="37"/>
      <c r="AJ42" s="37"/>
    </row>
    <row r="43" spans="3:36" ht="15" x14ac:dyDescent="0.25">
      <c r="C43" s="8" t="s">
        <v>1</v>
      </c>
      <c r="D43" s="8" t="s">
        <v>17</v>
      </c>
      <c r="E43" s="8" t="s">
        <v>1</v>
      </c>
      <c r="F43" s="8" t="s">
        <v>17</v>
      </c>
      <c r="G43" s="8" t="s">
        <v>2</v>
      </c>
      <c r="H43" s="19" t="s">
        <v>0</v>
      </c>
      <c r="I43" s="19" t="s">
        <v>0</v>
      </c>
      <c r="J43" s="10"/>
      <c r="K43" s="5"/>
      <c r="L43" s="8" t="s">
        <v>1</v>
      </c>
      <c r="M43" s="8" t="s">
        <v>17</v>
      </c>
      <c r="N43" s="8" t="s">
        <v>1</v>
      </c>
      <c r="O43" s="8" t="s">
        <v>17</v>
      </c>
      <c r="P43" s="8" t="s">
        <v>2</v>
      </c>
      <c r="Q43" s="19" t="s">
        <v>0</v>
      </c>
      <c r="R43" s="19" t="s">
        <v>0</v>
      </c>
      <c r="S43" s="10"/>
      <c r="U43" s="8" t="s">
        <v>1</v>
      </c>
      <c r="V43" s="8" t="s">
        <v>17</v>
      </c>
      <c r="W43" s="8" t="s">
        <v>1</v>
      </c>
      <c r="X43" s="8" t="s">
        <v>17</v>
      </c>
      <c r="Y43" s="8" t="s">
        <v>2</v>
      </c>
      <c r="Z43" s="19" t="s">
        <v>0</v>
      </c>
      <c r="AA43" s="19" t="s">
        <v>0</v>
      </c>
      <c r="AB43" s="10"/>
      <c r="AC43" s="7"/>
      <c r="AD43" s="8" t="s">
        <v>1</v>
      </c>
      <c r="AE43" s="8" t="s">
        <v>17</v>
      </c>
      <c r="AF43" s="8" t="s">
        <v>1</v>
      </c>
      <c r="AG43" s="8" t="s">
        <v>17</v>
      </c>
      <c r="AH43" s="8" t="s">
        <v>2</v>
      </c>
      <c r="AI43" s="19" t="s">
        <v>0</v>
      </c>
      <c r="AJ43" s="19" t="s">
        <v>0</v>
      </c>
    </row>
    <row r="44" spans="3:36" x14ac:dyDescent="0.2">
      <c r="C44" s="3" t="str">
        <f>IF(DAY(SepSun1)=1,"",IF(AND(YEAR(SepSun1+1)=CalendarYear,MONTH(SepSun1+1)=9),SepSun1+1,""))</f>
        <v/>
      </c>
      <c r="D44" s="3" t="str">
        <f>IF(DAY(SepSun1)=1,"",IF(AND(YEAR(SepSun1+2)=CalendarYear,MONTH(SepSun1+2)=9),SepSun1+2,""))</f>
        <v/>
      </c>
      <c r="E44" s="3">
        <f>IF(DAY(SepSun1)=1,"",IF(AND(YEAR(SepSun1+3)=CalendarYear,MONTH(SepSun1+3)=9),SepSun1+3,""))</f>
        <v>46631</v>
      </c>
      <c r="F44" s="3">
        <f>IF(DAY(SepSun1)=1,"",IF(AND(YEAR(SepSun1+4)=CalendarYear,MONTH(SepSun1+4)=9),SepSun1+4,""))</f>
        <v>46632</v>
      </c>
      <c r="G44" s="3">
        <f>IF(DAY(SepSun1)=1,"",IF(AND(YEAR(SepSun1+5)=CalendarYear,MONTH(SepSun1+5)=9),SepSun1+5,""))</f>
        <v>46633</v>
      </c>
      <c r="H44" s="20">
        <f>IF(DAY(SepSun1)=1,"",IF(AND(YEAR(SepSun1+6)=CalendarYear,MONTH(SepSun1+6)=9),SepSun1+6,""))</f>
        <v>46634</v>
      </c>
      <c r="I44" s="20">
        <f>IF(DAY(SepSun1)=1,IF(AND(YEAR(SepSun1)=CalendarYear,MONTH(SepSun1)=9),SepSun1,""),IF(AND(YEAR(SepSun1+7)=CalendarYear,MONTH(SepSun1+7)=9),SepSun1+7,""))</f>
        <v>46635</v>
      </c>
      <c r="J44" s="11"/>
      <c r="K44" s="5"/>
      <c r="L44" s="3" t="str">
        <f>IF(DAY(OctSun1)=1,"",IF(AND(YEAR(OctSun1+1)=CalendarYear,MONTH(OctSun1+1)=10),OctSun1+1,""))</f>
        <v/>
      </c>
      <c r="M44" s="3" t="str">
        <f>IF(DAY(OctSun1)=1,"",IF(AND(YEAR(OctSun1+2)=CalendarYear,MONTH(OctSun1+2)=10),OctSun1+2,""))</f>
        <v/>
      </c>
      <c r="N44" s="3" t="str">
        <f>IF(DAY(OctSun1)=1,"",IF(AND(YEAR(OctSun1+3)=CalendarYear,MONTH(OctSun1+3)=10),OctSun1+3,""))</f>
        <v/>
      </c>
      <c r="O44" s="3" t="str">
        <f>IF(DAY(OctSun1)=1,"",IF(AND(YEAR(OctSun1+4)=CalendarYear,MONTH(OctSun1+4)=10),OctSun1+4,""))</f>
        <v/>
      </c>
      <c r="P44" s="3">
        <f>IF(DAY(OctSun1)=1,"",IF(AND(YEAR(OctSun1+5)=CalendarYear,MONTH(OctSun1+5)=10),OctSun1+5,""))</f>
        <v>46661</v>
      </c>
      <c r="Q44" s="20">
        <f>IF(DAY(OctSun1)=1,"",IF(AND(YEAR(OctSun1+6)=CalendarYear,MONTH(OctSun1+6)=10),OctSun1+6,""))</f>
        <v>46662</v>
      </c>
      <c r="R44" s="20">
        <f>IF(DAY(OctSun1)=1,IF(AND(YEAR(OctSun1)=CalendarYear,MONTH(OctSun1)=10),OctSun1,""),IF(AND(YEAR(OctSun1+7)=CalendarYear,MONTH(OctSun1+7)=10),OctSun1+7,""))</f>
        <v>46663</v>
      </c>
      <c r="S44" s="11"/>
      <c r="U44" s="3">
        <f>IF(DAY(NovSun1)=1,"",IF(AND(YEAR(NovSun1+1)=CalendarYear,MONTH(NovSun1+1)=11),NovSun1+1,""))</f>
        <v>46692</v>
      </c>
      <c r="V44" s="3">
        <f>IF(DAY(NovSun1)=1,"",IF(AND(YEAR(NovSun1+2)=CalendarYear,MONTH(NovSun1+2)=11),NovSun1+2,""))</f>
        <v>46693</v>
      </c>
      <c r="W44" s="3">
        <f>IF(DAY(NovSun1)=1,"",IF(AND(YEAR(NovSun1+3)=CalendarYear,MONTH(NovSun1+3)=11),NovSun1+3,""))</f>
        <v>46694</v>
      </c>
      <c r="X44" s="3">
        <f>IF(DAY(NovSun1)=1,"",IF(AND(YEAR(NovSun1+4)=CalendarYear,MONTH(NovSun1+4)=11),NovSun1+4,""))</f>
        <v>46695</v>
      </c>
      <c r="Y44" s="3">
        <f>IF(DAY(NovSun1)=1,"",IF(AND(YEAR(NovSun1+5)=CalendarYear,MONTH(NovSun1+5)=11),NovSun1+5,""))</f>
        <v>46696</v>
      </c>
      <c r="Z44" s="20">
        <f>IF(DAY(NovSun1)=1,"",IF(AND(YEAR(NovSun1+6)=CalendarYear,MONTH(NovSun1+6)=11),NovSun1+6,""))</f>
        <v>46697</v>
      </c>
      <c r="AA44" s="20">
        <f>IF(DAY(NovSun1)=1,IF(AND(YEAR(NovSun1)=CalendarYear,MONTH(NovSun1)=11),NovSun1,""),IF(AND(YEAR(NovSun1+7)=CalendarYear,MONTH(NovSun1+7)=11),NovSun1+7,""))</f>
        <v>46698</v>
      </c>
      <c r="AB44" s="11"/>
      <c r="AC44" s="5"/>
      <c r="AD44" s="3" t="str">
        <f>IF(DAY(DecSun1)=1,"",IF(AND(YEAR(DecSun1+1)=CalendarYear,MONTH(DecSun1+1)=12),DecSun1+1,""))</f>
        <v/>
      </c>
      <c r="AE44" s="3" t="str">
        <f>IF(DAY(DecSun1)=1,"",IF(AND(YEAR(DecSun1+2)=CalendarYear,MONTH(DecSun1+2)=12),DecSun1+2,""))</f>
        <v/>
      </c>
      <c r="AF44" s="3">
        <f>IF(DAY(DecSun1)=1,"",IF(AND(YEAR(DecSun1+3)=CalendarYear,MONTH(DecSun1+3)=12),DecSun1+3,""))</f>
        <v>46722</v>
      </c>
      <c r="AG44" s="3">
        <f>IF(DAY(DecSun1)=1,"",IF(AND(YEAR(DecSun1+4)=CalendarYear,MONTH(DecSun1+4)=12),DecSun1+4,""))</f>
        <v>46723</v>
      </c>
      <c r="AH44" s="3">
        <f>IF(DAY(DecSun1)=1,"",IF(AND(YEAR(DecSun1+5)=CalendarYear,MONTH(DecSun1+5)=12),DecSun1+5,""))</f>
        <v>46724</v>
      </c>
      <c r="AI44" s="20">
        <f>IF(DAY(DecSun1)=1,"",IF(AND(YEAR(DecSun1+6)=CalendarYear,MONTH(DecSun1+6)=12),DecSun1+6,""))</f>
        <v>46725</v>
      </c>
      <c r="AJ44" s="20">
        <f>IF(DAY(DecSun1)=1,IF(AND(YEAR(DecSun1)=CalendarYear,MONTH(DecSun1)=12),DecSun1,""),IF(AND(YEAR(DecSun1+7)=CalendarYear,MONTH(DecSun1+7)=12),DecSun1+7,""))</f>
        <v>46726</v>
      </c>
    </row>
    <row r="45" spans="3:36" x14ac:dyDescent="0.2">
      <c r="C45" s="3">
        <f>IF(DAY(SepSun1)=1,IF(AND(YEAR(SepSun1+1)=CalendarYear,MONTH(SepSun1+1)=9),SepSun1+1,""),IF(AND(YEAR(SepSun1+8)=CalendarYear,MONTH(SepSun1+8)=9),SepSun1+8,""))</f>
        <v>46636</v>
      </c>
      <c r="D45" s="3">
        <f>IF(DAY(SepSun1)=1,IF(AND(YEAR(SepSun1+2)=CalendarYear,MONTH(SepSun1+2)=9),SepSun1+2,""),IF(AND(YEAR(SepSun1+9)=CalendarYear,MONTH(SepSun1+9)=9),SepSun1+9,""))</f>
        <v>46637</v>
      </c>
      <c r="E45" s="3">
        <f>IF(DAY(SepSun1)=1,IF(AND(YEAR(SepSun1+3)=CalendarYear,MONTH(SepSun1+3)=9),SepSun1+3,""),IF(AND(YEAR(SepSun1+10)=CalendarYear,MONTH(SepSun1+10)=9),SepSun1+10,""))</f>
        <v>46638</v>
      </c>
      <c r="F45" s="3">
        <f>IF(DAY(SepSun1)=1,IF(AND(YEAR(SepSun1+4)=CalendarYear,MONTH(SepSun1+4)=9),SepSun1+4,""),IF(AND(YEAR(SepSun1+11)=CalendarYear,MONTH(SepSun1+11)=9),SepSun1+11,""))</f>
        <v>46639</v>
      </c>
      <c r="G45" s="3">
        <f>IF(DAY(SepSun1)=1,IF(AND(YEAR(SepSun1+5)=CalendarYear,MONTH(SepSun1+5)=9),SepSun1+5,""),IF(AND(YEAR(SepSun1+12)=CalendarYear,MONTH(SepSun1+12)=9),SepSun1+12,""))</f>
        <v>46640</v>
      </c>
      <c r="H45" s="20">
        <f>IF(DAY(SepSun1)=1,IF(AND(YEAR(SepSun1+6)=CalendarYear,MONTH(SepSun1+6)=9),SepSun1+6,""),IF(AND(YEAR(SepSun1+13)=CalendarYear,MONTH(SepSun1+13)=9),SepSun1+13,""))</f>
        <v>46641</v>
      </c>
      <c r="I45" s="20">
        <f>IF(DAY(SepSun1)=1,IF(AND(YEAR(SepSun1+7)=CalendarYear,MONTH(SepSun1+7)=9),SepSun1+7,""),IF(AND(YEAR(SepSun1+14)=CalendarYear,MONTH(SepSun1+14)=9),SepSun1+14,""))</f>
        <v>46642</v>
      </c>
      <c r="J45" s="11"/>
      <c r="K45" s="5"/>
      <c r="L45" s="3">
        <f>IF(DAY(OctSun1)=1,IF(AND(YEAR(OctSun1+1)=CalendarYear,MONTH(OctSun1+1)=10),OctSun1+1,""),IF(AND(YEAR(OctSun1+8)=CalendarYear,MONTH(OctSun1+8)=10),OctSun1+8,""))</f>
        <v>46664</v>
      </c>
      <c r="M45" s="3">
        <f>IF(DAY(OctSun1)=1,IF(AND(YEAR(OctSun1+2)=CalendarYear,MONTH(OctSun1+2)=10),OctSun1+2,""),IF(AND(YEAR(OctSun1+9)=CalendarYear,MONTH(OctSun1+9)=10),OctSun1+9,""))</f>
        <v>46665</v>
      </c>
      <c r="N45" s="3">
        <f>IF(DAY(OctSun1)=1,IF(AND(YEAR(OctSun1+3)=CalendarYear,MONTH(OctSun1+3)=10),OctSun1+3,""),IF(AND(YEAR(OctSun1+10)=CalendarYear,MONTH(OctSun1+10)=10),OctSun1+10,""))</f>
        <v>46666</v>
      </c>
      <c r="O45" s="3">
        <f>IF(DAY(OctSun1)=1,IF(AND(YEAR(OctSun1+4)=CalendarYear,MONTH(OctSun1+4)=10),OctSun1+4,""),IF(AND(YEAR(OctSun1+11)=CalendarYear,MONTH(OctSun1+11)=10),OctSun1+11,""))</f>
        <v>46667</v>
      </c>
      <c r="P45" s="3">
        <f>IF(DAY(OctSun1)=1,IF(AND(YEAR(OctSun1+5)=CalendarYear,MONTH(OctSun1+5)=10),OctSun1+5,""),IF(AND(YEAR(OctSun1+12)=CalendarYear,MONTH(OctSun1+12)=10),OctSun1+12,""))</f>
        <v>46668</v>
      </c>
      <c r="Q45" s="20">
        <f>IF(DAY(OctSun1)=1,IF(AND(YEAR(OctSun1+6)=CalendarYear,MONTH(OctSun1+6)=10),OctSun1+6,""),IF(AND(YEAR(OctSun1+13)=CalendarYear,MONTH(OctSun1+13)=10),OctSun1+13,""))</f>
        <v>46669</v>
      </c>
      <c r="R45" s="20">
        <f>IF(DAY(OctSun1)=1,IF(AND(YEAR(OctSun1+7)=CalendarYear,MONTH(OctSun1+7)=10),OctSun1+7,""),IF(AND(YEAR(OctSun1+14)=CalendarYear,MONTH(OctSun1+14)=10),OctSun1+14,""))</f>
        <v>46670</v>
      </c>
      <c r="S45" s="11"/>
      <c r="U45" s="3">
        <f>IF(DAY(NovSun1)=1,IF(AND(YEAR(NovSun1+1)=CalendarYear,MONTH(NovSun1+1)=11),NovSun1+1,""),IF(AND(YEAR(NovSun1+8)=CalendarYear,MONTH(NovSun1+8)=11),NovSun1+8,""))</f>
        <v>46699</v>
      </c>
      <c r="V45" s="3">
        <f>IF(DAY(NovSun1)=1,IF(AND(YEAR(NovSun1+2)=CalendarYear,MONTH(NovSun1+2)=11),NovSun1+2,""),IF(AND(YEAR(NovSun1+9)=CalendarYear,MONTH(NovSun1+9)=11),NovSun1+9,""))</f>
        <v>46700</v>
      </c>
      <c r="W45" s="3">
        <f>IF(DAY(NovSun1)=1,IF(AND(YEAR(NovSun1+3)=CalendarYear,MONTH(NovSun1+3)=11),NovSun1+3,""),IF(AND(YEAR(NovSun1+10)=CalendarYear,MONTH(NovSun1+10)=11),NovSun1+10,""))</f>
        <v>46701</v>
      </c>
      <c r="X45" s="3">
        <f>IF(DAY(NovSun1)=1,IF(AND(YEAR(NovSun1+4)=CalendarYear,MONTH(NovSun1+4)=11),NovSun1+4,""),IF(AND(YEAR(NovSun1+11)=CalendarYear,MONTH(NovSun1+11)=11),NovSun1+11,""))</f>
        <v>46702</v>
      </c>
      <c r="Y45" s="3">
        <f>IF(DAY(NovSun1)=1,IF(AND(YEAR(NovSun1+5)=CalendarYear,MONTH(NovSun1+5)=11),NovSun1+5,""),IF(AND(YEAR(NovSun1+12)=CalendarYear,MONTH(NovSun1+12)=11),NovSun1+12,""))</f>
        <v>46703</v>
      </c>
      <c r="Z45" s="20">
        <f>IF(DAY(NovSun1)=1,IF(AND(YEAR(NovSun1+6)=CalendarYear,MONTH(NovSun1+6)=11),NovSun1+6,""),IF(AND(YEAR(NovSun1+13)=CalendarYear,MONTH(NovSun1+13)=11),NovSun1+13,""))</f>
        <v>46704</v>
      </c>
      <c r="AA45" s="20">
        <f>IF(DAY(NovSun1)=1,IF(AND(YEAR(NovSun1+7)=CalendarYear,MONTH(NovSun1+7)=11),NovSun1+7,""),IF(AND(YEAR(NovSun1+14)=CalendarYear,MONTH(NovSun1+14)=11),NovSun1+14,""))</f>
        <v>46705</v>
      </c>
      <c r="AB45" s="11"/>
      <c r="AC45" s="5"/>
      <c r="AD45" s="3">
        <f>IF(DAY(DecSun1)=1,IF(AND(YEAR(DecSun1+1)=CalendarYear,MONTH(DecSun1+1)=12),DecSun1+1,""),IF(AND(YEAR(DecSun1+8)=CalendarYear,MONTH(DecSun1+8)=12),DecSun1+8,""))</f>
        <v>46727</v>
      </c>
      <c r="AE45" s="3">
        <f>IF(DAY(DecSun1)=1,IF(AND(YEAR(DecSun1+2)=CalendarYear,MONTH(DecSun1+2)=12),DecSun1+2,""),IF(AND(YEAR(DecSun1+9)=CalendarYear,MONTH(DecSun1+9)=12),DecSun1+9,""))</f>
        <v>46728</v>
      </c>
      <c r="AF45" s="3">
        <f>IF(DAY(DecSun1)=1,IF(AND(YEAR(DecSun1+3)=CalendarYear,MONTH(DecSun1+3)=12),DecSun1+3,""),IF(AND(YEAR(DecSun1+10)=CalendarYear,MONTH(DecSun1+10)=12),DecSun1+10,""))</f>
        <v>46729</v>
      </c>
      <c r="AG45" s="3">
        <f>IF(DAY(DecSun1)=1,IF(AND(YEAR(DecSun1+4)=CalendarYear,MONTH(DecSun1+4)=12),DecSun1+4,""),IF(AND(YEAR(DecSun1+11)=CalendarYear,MONTH(DecSun1+11)=12),DecSun1+11,""))</f>
        <v>46730</v>
      </c>
      <c r="AH45" s="3">
        <f>IF(DAY(DecSun1)=1,IF(AND(YEAR(DecSun1+5)=CalendarYear,MONTH(DecSun1+5)=12),DecSun1+5,""),IF(AND(YEAR(DecSun1+12)=CalendarYear,MONTH(DecSun1+12)=12),DecSun1+12,""))</f>
        <v>46731</v>
      </c>
      <c r="AI45" s="20">
        <f>IF(DAY(DecSun1)=1,IF(AND(YEAR(DecSun1+6)=CalendarYear,MONTH(DecSun1+6)=12),DecSun1+6,""),IF(AND(YEAR(DecSun1+13)=CalendarYear,MONTH(DecSun1+13)=12),DecSun1+13,""))</f>
        <v>46732</v>
      </c>
      <c r="AJ45" s="20">
        <f>IF(DAY(DecSun1)=1,IF(AND(YEAR(DecSun1+7)=CalendarYear,MONTH(DecSun1+7)=12),DecSun1+7,""),IF(AND(YEAR(DecSun1+14)=CalendarYear,MONTH(DecSun1+14)=12),DecSun1+14,""))</f>
        <v>46733</v>
      </c>
    </row>
    <row r="46" spans="3:36" x14ac:dyDescent="0.2">
      <c r="C46" s="3">
        <f>IF(DAY(SepSun1)=1,IF(AND(YEAR(SepSun1+8)=CalendarYear,MONTH(SepSun1+8)=9),SepSun1+8,""),IF(AND(YEAR(SepSun1+15)=CalendarYear,MONTH(SepSun1+15)=9),SepSun1+15,""))</f>
        <v>46643</v>
      </c>
      <c r="D46" s="3">
        <f>IF(DAY(SepSun1)=1,IF(AND(YEAR(SepSun1+9)=CalendarYear,MONTH(SepSun1+9)=9),SepSun1+9,""),IF(AND(YEAR(SepSun1+16)=CalendarYear,MONTH(SepSun1+16)=9),SepSun1+16,""))</f>
        <v>46644</v>
      </c>
      <c r="E46" s="3">
        <f>IF(DAY(SepSun1)=1,IF(AND(YEAR(SepSun1+10)=CalendarYear,MONTH(SepSun1+10)=9),SepSun1+10,""),IF(AND(YEAR(SepSun1+17)=CalendarYear,MONTH(SepSun1+17)=9),SepSun1+17,""))</f>
        <v>46645</v>
      </c>
      <c r="F46" s="3">
        <f>IF(DAY(SepSun1)=1,IF(AND(YEAR(SepSun1+11)=CalendarYear,MONTH(SepSun1+11)=9),SepSun1+11,""),IF(AND(YEAR(SepSun1+18)=CalendarYear,MONTH(SepSun1+18)=9),SepSun1+18,""))</f>
        <v>46646</v>
      </c>
      <c r="G46" s="3">
        <f>IF(DAY(SepSun1)=1,IF(AND(YEAR(SepSun1+12)=CalendarYear,MONTH(SepSun1+12)=9),SepSun1+12,""),IF(AND(YEAR(SepSun1+19)=CalendarYear,MONTH(SepSun1+19)=9),SepSun1+19,""))</f>
        <v>46647</v>
      </c>
      <c r="H46" s="20">
        <f>IF(DAY(SepSun1)=1,IF(AND(YEAR(SepSun1+13)=CalendarYear,MONTH(SepSun1+13)=9),SepSun1+13,""),IF(AND(YEAR(SepSun1+20)=CalendarYear,MONTH(SepSun1+20)=9),SepSun1+20,""))</f>
        <v>46648</v>
      </c>
      <c r="I46" s="20">
        <f>IF(DAY(SepSun1)=1,IF(AND(YEAR(SepSun1+14)=CalendarYear,MONTH(SepSun1+14)=9),SepSun1+14,""),IF(AND(YEAR(SepSun1+21)=CalendarYear,MONTH(SepSun1+21)=9),SepSun1+21,""))</f>
        <v>46649</v>
      </c>
      <c r="J46" s="11"/>
      <c r="K46" s="5"/>
      <c r="L46" s="3">
        <f>IF(DAY(OctSun1)=1,IF(AND(YEAR(OctSun1+8)=CalendarYear,MONTH(OctSun1+8)=10),OctSun1+8,""),IF(AND(YEAR(OctSun1+15)=CalendarYear,MONTH(OctSun1+15)=10),OctSun1+15,""))</f>
        <v>46671</v>
      </c>
      <c r="M46" s="3">
        <f>IF(DAY(OctSun1)=1,IF(AND(YEAR(OctSun1+9)=CalendarYear,MONTH(OctSun1+9)=10),OctSun1+9,""),IF(AND(YEAR(OctSun1+16)=CalendarYear,MONTH(OctSun1+16)=10),OctSun1+16,""))</f>
        <v>46672</v>
      </c>
      <c r="N46" s="3">
        <f>IF(DAY(OctSun1)=1,IF(AND(YEAR(OctSun1+10)=CalendarYear,MONTH(OctSun1+10)=10),OctSun1+10,""),IF(AND(YEAR(OctSun1+17)=CalendarYear,MONTH(OctSun1+17)=10),OctSun1+17,""))</f>
        <v>46673</v>
      </c>
      <c r="O46" s="3">
        <f>IF(DAY(OctSun1)=1,IF(AND(YEAR(OctSun1+11)=CalendarYear,MONTH(OctSun1+11)=10),OctSun1+11,""),IF(AND(YEAR(OctSun1+18)=CalendarYear,MONTH(OctSun1+18)=10),OctSun1+18,""))</f>
        <v>46674</v>
      </c>
      <c r="P46" s="3">
        <f>IF(DAY(OctSun1)=1,IF(AND(YEAR(OctSun1+12)=CalendarYear,MONTH(OctSun1+12)=10),OctSun1+12,""),IF(AND(YEAR(OctSun1+19)=CalendarYear,MONTH(OctSun1+19)=10),OctSun1+19,""))</f>
        <v>46675</v>
      </c>
      <c r="Q46" s="20">
        <f>IF(DAY(OctSun1)=1,IF(AND(YEAR(OctSun1+13)=CalendarYear,MONTH(OctSun1+13)=10),OctSun1+13,""),IF(AND(YEAR(OctSun1+20)=CalendarYear,MONTH(OctSun1+20)=10),OctSun1+20,""))</f>
        <v>46676</v>
      </c>
      <c r="R46" s="20">
        <f>IF(DAY(OctSun1)=1,IF(AND(YEAR(OctSun1+14)=CalendarYear,MONTH(OctSun1+14)=10),OctSun1+14,""),IF(AND(YEAR(OctSun1+21)=CalendarYear,MONTH(OctSun1+21)=10),OctSun1+21,""))</f>
        <v>46677</v>
      </c>
      <c r="S46" s="11"/>
      <c r="U46" s="3">
        <f>IF(DAY(NovSun1)=1,IF(AND(YEAR(NovSun1+8)=CalendarYear,MONTH(NovSun1+8)=11),NovSun1+8,""),IF(AND(YEAR(NovSun1+15)=CalendarYear,MONTH(NovSun1+15)=11),NovSun1+15,""))</f>
        <v>46706</v>
      </c>
      <c r="V46" s="3">
        <f>IF(DAY(NovSun1)=1,IF(AND(YEAR(NovSun1+9)=CalendarYear,MONTH(NovSun1+9)=11),NovSun1+9,""),IF(AND(YEAR(NovSun1+16)=CalendarYear,MONTH(NovSun1+16)=11),NovSun1+16,""))</f>
        <v>46707</v>
      </c>
      <c r="W46" s="3">
        <f>IF(DAY(NovSun1)=1,IF(AND(YEAR(NovSun1+10)=CalendarYear,MONTH(NovSun1+10)=11),NovSun1+10,""),IF(AND(YEAR(NovSun1+17)=CalendarYear,MONTH(NovSun1+17)=11),NovSun1+17,""))</f>
        <v>46708</v>
      </c>
      <c r="X46" s="3">
        <f>IF(DAY(NovSun1)=1,IF(AND(YEAR(NovSun1+11)=CalendarYear,MONTH(NovSun1+11)=11),NovSun1+11,""),IF(AND(YEAR(NovSun1+18)=CalendarYear,MONTH(NovSun1+18)=11),NovSun1+18,""))</f>
        <v>46709</v>
      </c>
      <c r="Y46" s="3">
        <f>IF(DAY(NovSun1)=1,IF(AND(YEAR(NovSun1+12)=CalendarYear,MONTH(NovSun1+12)=11),NovSun1+12,""),IF(AND(YEAR(NovSun1+19)=CalendarYear,MONTH(NovSun1+19)=11),NovSun1+19,""))</f>
        <v>46710</v>
      </c>
      <c r="Z46" s="20">
        <f>IF(DAY(NovSun1)=1,IF(AND(YEAR(NovSun1+13)=CalendarYear,MONTH(NovSun1+13)=11),NovSun1+13,""),IF(AND(YEAR(NovSun1+20)=CalendarYear,MONTH(NovSun1+20)=11),NovSun1+20,""))</f>
        <v>46711</v>
      </c>
      <c r="AA46" s="20">
        <f>IF(DAY(NovSun1)=1,IF(AND(YEAR(NovSun1+14)=CalendarYear,MONTH(NovSun1+14)=11),NovSun1+14,""),IF(AND(YEAR(NovSun1+21)=CalendarYear,MONTH(NovSun1+21)=11),NovSun1+21,""))</f>
        <v>46712</v>
      </c>
      <c r="AB46" s="11"/>
      <c r="AC46" s="5"/>
      <c r="AD46" s="3">
        <f>IF(DAY(DecSun1)=1,IF(AND(YEAR(DecSun1+8)=CalendarYear,MONTH(DecSun1+8)=12),DecSun1+8,""),IF(AND(YEAR(DecSun1+15)=CalendarYear,MONTH(DecSun1+15)=12),DecSun1+15,""))</f>
        <v>46734</v>
      </c>
      <c r="AE46" s="3">
        <f>IF(DAY(DecSun1)=1,IF(AND(YEAR(DecSun1+9)=CalendarYear,MONTH(DecSun1+9)=12),DecSun1+9,""),IF(AND(YEAR(DecSun1+16)=CalendarYear,MONTH(DecSun1+16)=12),DecSun1+16,""))</f>
        <v>46735</v>
      </c>
      <c r="AF46" s="3">
        <f>IF(DAY(DecSun1)=1,IF(AND(YEAR(DecSun1+10)=CalendarYear,MONTH(DecSun1+10)=12),DecSun1+10,""),IF(AND(YEAR(DecSun1+17)=CalendarYear,MONTH(DecSun1+17)=12),DecSun1+17,""))</f>
        <v>46736</v>
      </c>
      <c r="AG46" s="3">
        <f>IF(DAY(DecSun1)=1,IF(AND(YEAR(DecSun1+11)=CalendarYear,MONTH(DecSun1+11)=12),DecSun1+11,""),IF(AND(YEAR(DecSun1+18)=CalendarYear,MONTH(DecSun1+18)=12),DecSun1+18,""))</f>
        <v>46737</v>
      </c>
      <c r="AH46" s="3">
        <f>IF(DAY(DecSun1)=1,IF(AND(YEAR(DecSun1+12)=CalendarYear,MONTH(DecSun1+12)=12),DecSun1+12,""),IF(AND(YEAR(DecSun1+19)=CalendarYear,MONTH(DecSun1+19)=12),DecSun1+19,""))</f>
        <v>46738</v>
      </c>
      <c r="AI46" s="20">
        <f>IF(DAY(DecSun1)=1,IF(AND(YEAR(DecSun1+13)=CalendarYear,MONTH(DecSun1+13)=12),DecSun1+13,""),IF(AND(YEAR(DecSun1+20)=CalendarYear,MONTH(DecSun1+20)=12),DecSun1+20,""))</f>
        <v>46739</v>
      </c>
      <c r="AJ46" s="20">
        <f>IF(DAY(DecSun1)=1,IF(AND(YEAR(DecSun1+14)=CalendarYear,MONTH(DecSun1+14)=12),DecSun1+14,""),IF(AND(YEAR(DecSun1+21)=CalendarYear,MONTH(DecSun1+21)=12),DecSun1+21,""))</f>
        <v>46740</v>
      </c>
    </row>
    <row r="47" spans="3:36" x14ac:dyDescent="0.2">
      <c r="C47" s="3">
        <f>IF(DAY(SepSun1)=1,IF(AND(YEAR(SepSun1+15)=CalendarYear,MONTH(SepSun1+15)=9),SepSun1+15,""),IF(AND(YEAR(SepSun1+22)=CalendarYear,MONTH(SepSun1+22)=9),SepSun1+22,""))</f>
        <v>46650</v>
      </c>
      <c r="D47" s="3">
        <f>IF(DAY(SepSun1)=1,IF(AND(YEAR(SepSun1+16)=CalendarYear,MONTH(SepSun1+16)=9),SepSun1+16,""),IF(AND(YEAR(SepSun1+23)=CalendarYear,MONTH(SepSun1+23)=9),SepSun1+23,""))</f>
        <v>46651</v>
      </c>
      <c r="E47" s="3">
        <f>IF(DAY(SepSun1)=1,IF(AND(YEAR(SepSun1+17)=CalendarYear,MONTH(SepSun1+17)=9),SepSun1+17,""),IF(AND(YEAR(SepSun1+24)=CalendarYear,MONTH(SepSun1+24)=9),SepSun1+24,""))</f>
        <v>46652</v>
      </c>
      <c r="F47" s="3">
        <f>IF(DAY(SepSun1)=1,IF(AND(YEAR(SepSun1+18)=CalendarYear,MONTH(SepSun1+18)=9),SepSun1+18,""),IF(AND(YEAR(SepSun1+25)=CalendarYear,MONTH(SepSun1+25)=9),SepSun1+25,""))</f>
        <v>46653</v>
      </c>
      <c r="G47" s="3">
        <f>IF(DAY(SepSun1)=1,IF(AND(YEAR(SepSun1+19)=CalendarYear,MONTH(SepSun1+19)=9),SepSun1+19,""),IF(AND(YEAR(SepSun1+26)=CalendarYear,MONTH(SepSun1+26)=9),SepSun1+26,""))</f>
        <v>46654</v>
      </c>
      <c r="H47" s="20">
        <f>IF(DAY(SepSun1)=1,IF(AND(YEAR(SepSun1+20)=CalendarYear,MONTH(SepSun1+20)=9),SepSun1+20,""),IF(AND(YEAR(SepSun1+27)=CalendarYear,MONTH(SepSun1+27)=9),SepSun1+27,""))</f>
        <v>46655</v>
      </c>
      <c r="I47" s="20">
        <f>IF(DAY(SepSun1)=1,IF(AND(YEAR(SepSun1+21)=CalendarYear,MONTH(SepSun1+21)=9),SepSun1+21,""),IF(AND(YEAR(SepSun1+28)=CalendarYear,MONTH(SepSun1+28)=9),SepSun1+28,""))</f>
        <v>46656</v>
      </c>
      <c r="J47" s="11"/>
      <c r="K47" s="5"/>
      <c r="L47" s="3">
        <f>IF(DAY(OctSun1)=1,IF(AND(YEAR(OctSun1+15)=CalendarYear,MONTH(OctSun1+15)=10),OctSun1+15,""),IF(AND(YEAR(OctSun1+22)=CalendarYear,MONTH(OctSun1+22)=10),OctSun1+22,""))</f>
        <v>46678</v>
      </c>
      <c r="M47" s="3">
        <f>IF(DAY(OctSun1)=1,IF(AND(YEAR(OctSun1+16)=CalendarYear,MONTH(OctSun1+16)=10),OctSun1+16,""),IF(AND(YEAR(OctSun1+23)=CalendarYear,MONTH(OctSun1+23)=10),OctSun1+23,""))</f>
        <v>46679</v>
      </c>
      <c r="N47" s="3">
        <f>IF(DAY(OctSun1)=1,IF(AND(YEAR(OctSun1+17)=CalendarYear,MONTH(OctSun1+17)=10),OctSun1+17,""),IF(AND(YEAR(OctSun1+24)=CalendarYear,MONTH(OctSun1+24)=10),OctSun1+24,""))</f>
        <v>46680</v>
      </c>
      <c r="O47" s="3">
        <f>IF(DAY(OctSun1)=1,IF(AND(YEAR(OctSun1+18)=CalendarYear,MONTH(OctSun1+18)=10),OctSun1+18,""),IF(AND(YEAR(OctSun1+25)=CalendarYear,MONTH(OctSun1+25)=10),OctSun1+25,""))</f>
        <v>46681</v>
      </c>
      <c r="P47" s="3">
        <f>IF(DAY(OctSun1)=1,IF(AND(YEAR(OctSun1+19)=CalendarYear,MONTH(OctSun1+19)=10),OctSun1+19,""),IF(AND(YEAR(OctSun1+26)=CalendarYear,MONTH(OctSun1+26)=10),OctSun1+26,""))</f>
        <v>46682</v>
      </c>
      <c r="Q47" s="20">
        <f>IF(DAY(OctSun1)=1,IF(AND(YEAR(OctSun1+20)=CalendarYear,MONTH(OctSun1+20)=10),OctSun1+20,""),IF(AND(YEAR(OctSun1+27)=CalendarYear,MONTH(OctSun1+27)=10),OctSun1+27,""))</f>
        <v>46683</v>
      </c>
      <c r="R47" s="20">
        <f>IF(DAY(OctSun1)=1,IF(AND(YEAR(OctSun1+21)=CalendarYear,MONTH(OctSun1+21)=10),OctSun1+21,""),IF(AND(YEAR(OctSun1+28)=CalendarYear,MONTH(OctSun1+28)=10),OctSun1+28,""))</f>
        <v>46684</v>
      </c>
      <c r="S47" s="11"/>
      <c r="U47" s="3">
        <f>IF(DAY(NovSun1)=1,IF(AND(YEAR(NovSun1+15)=CalendarYear,MONTH(NovSun1+15)=11),NovSun1+15,""),IF(AND(YEAR(NovSun1+22)=CalendarYear,MONTH(NovSun1+22)=11),NovSun1+22,""))</f>
        <v>46713</v>
      </c>
      <c r="V47" s="3">
        <f>IF(DAY(NovSun1)=1,IF(AND(YEAR(NovSun1+16)=CalendarYear,MONTH(NovSun1+16)=11),NovSun1+16,""),IF(AND(YEAR(NovSun1+23)=CalendarYear,MONTH(NovSun1+23)=11),NovSun1+23,""))</f>
        <v>46714</v>
      </c>
      <c r="W47" s="3">
        <f>IF(DAY(NovSun1)=1,IF(AND(YEAR(NovSun1+17)=CalendarYear,MONTH(NovSun1+17)=11),NovSun1+17,""),IF(AND(YEAR(NovSun1+24)=CalendarYear,MONTH(NovSun1+24)=11),NovSun1+24,""))</f>
        <v>46715</v>
      </c>
      <c r="X47" s="3">
        <f>IF(DAY(NovSun1)=1,IF(AND(YEAR(NovSun1+18)=CalendarYear,MONTH(NovSun1+18)=11),NovSun1+18,""),IF(AND(YEAR(NovSun1+25)=CalendarYear,MONTH(NovSun1+25)=11),NovSun1+25,""))</f>
        <v>46716</v>
      </c>
      <c r="Y47" s="3">
        <f>IF(DAY(NovSun1)=1,IF(AND(YEAR(NovSun1+19)=CalendarYear,MONTH(NovSun1+19)=11),NovSun1+19,""),IF(AND(YEAR(NovSun1+26)=CalendarYear,MONTH(NovSun1+26)=11),NovSun1+26,""))</f>
        <v>46717</v>
      </c>
      <c r="Z47" s="20">
        <f>IF(DAY(NovSun1)=1,IF(AND(YEAR(NovSun1+20)=CalendarYear,MONTH(NovSun1+20)=11),NovSun1+20,""),IF(AND(YEAR(NovSun1+27)=CalendarYear,MONTH(NovSun1+27)=11),NovSun1+27,""))</f>
        <v>46718</v>
      </c>
      <c r="AA47" s="20">
        <f>IF(DAY(NovSun1)=1,IF(AND(YEAR(NovSun1+21)=CalendarYear,MONTH(NovSun1+21)=11),NovSun1+21,""),IF(AND(YEAR(NovSun1+28)=CalendarYear,MONTH(NovSun1+28)=11),NovSun1+28,""))</f>
        <v>46719</v>
      </c>
      <c r="AB47" s="11"/>
      <c r="AC47" s="5"/>
      <c r="AD47" s="3">
        <f>IF(DAY(DecSun1)=1,IF(AND(YEAR(DecSun1+15)=CalendarYear,MONTH(DecSun1+15)=12),DecSun1+15,""),IF(AND(YEAR(DecSun1+22)=CalendarYear,MONTH(DecSun1+22)=12),DecSun1+22,""))</f>
        <v>46741</v>
      </c>
      <c r="AE47" s="3">
        <f>IF(DAY(DecSun1)=1,IF(AND(YEAR(DecSun1+16)=CalendarYear,MONTH(DecSun1+16)=12),DecSun1+16,""),IF(AND(YEAR(DecSun1+23)=CalendarYear,MONTH(DecSun1+23)=12),DecSun1+23,""))</f>
        <v>46742</v>
      </c>
      <c r="AF47" s="3">
        <f>IF(DAY(DecSun1)=1,IF(AND(YEAR(DecSun1+17)=CalendarYear,MONTH(DecSun1+17)=12),DecSun1+17,""),IF(AND(YEAR(DecSun1+24)=CalendarYear,MONTH(DecSun1+24)=12),DecSun1+24,""))</f>
        <v>46743</v>
      </c>
      <c r="AG47" s="3">
        <f>IF(DAY(DecSun1)=1,IF(AND(YEAR(DecSun1+18)=CalendarYear,MONTH(DecSun1+18)=12),DecSun1+18,""),IF(AND(YEAR(DecSun1+25)=CalendarYear,MONTH(DecSun1+25)=12),DecSun1+25,""))</f>
        <v>46744</v>
      </c>
      <c r="AH47" s="3">
        <f>IF(DAY(DecSun1)=1,IF(AND(YEAR(DecSun1+19)=CalendarYear,MONTH(DecSun1+19)=12),DecSun1+19,""),IF(AND(YEAR(DecSun1+26)=CalendarYear,MONTH(DecSun1+26)=12),DecSun1+26,""))</f>
        <v>46745</v>
      </c>
      <c r="AI47" s="20">
        <f>IF(DAY(DecSun1)=1,IF(AND(YEAR(DecSun1+20)=CalendarYear,MONTH(DecSun1+20)=12),DecSun1+20,""),IF(AND(YEAR(DecSun1+27)=CalendarYear,MONTH(DecSun1+27)=12),DecSun1+27,""))</f>
        <v>46746</v>
      </c>
      <c r="AJ47" s="20">
        <f>IF(DAY(DecSun1)=1,IF(AND(YEAR(DecSun1+21)=CalendarYear,MONTH(DecSun1+21)=12),DecSun1+21,""),IF(AND(YEAR(DecSun1+28)=CalendarYear,MONTH(DecSun1+28)=12),DecSun1+28,""))</f>
        <v>46747</v>
      </c>
    </row>
    <row r="48" spans="3:36" x14ac:dyDescent="0.2">
      <c r="C48" s="3">
        <f>IF(DAY(SepSun1)=1,IF(AND(YEAR(SepSun1+22)=CalendarYear,MONTH(SepSun1+22)=9),SepSun1+22,""),IF(AND(YEAR(SepSun1+29)=CalendarYear,MONTH(SepSun1+29)=9),SepSun1+29,""))</f>
        <v>46657</v>
      </c>
      <c r="D48" s="3">
        <f>IF(DAY(SepSun1)=1,IF(AND(YEAR(SepSun1+23)=CalendarYear,MONTH(SepSun1+23)=9),SepSun1+23,""),IF(AND(YEAR(SepSun1+30)=CalendarYear,MONTH(SepSun1+30)=9),SepSun1+30,""))</f>
        <v>46658</v>
      </c>
      <c r="E48" s="3">
        <f>IF(DAY(SepSun1)=1,IF(AND(YEAR(SepSun1+24)=CalendarYear,MONTH(SepSun1+24)=9),SepSun1+24,""),IF(AND(YEAR(SepSun1+31)=CalendarYear,MONTH(SepSun1+31)=9),SepSun1+31,""))</f>
        <v>46659</v>
      </c>
      <c r="F48" s="3">
        <f>IF(DAY(SepSun1)=1,IF(AND(YEAR(SepSun1+25)=CalendarYear,MONTH(SepSun1+25)=9),SepSun1+25,""),IF(AND(YEAR(SepSun1+32)=CalendarYear,MONTH(SepSun1+32)=9),SepSun1+32,""))</f>
        <v>46660</v>
      </c>
      <c r="G48" s="3" t="str">
        <f>IF(DAY(SepSun1)=1,IF(AND(YEAR(SepSun1+26)=CalendarYear,MONTH(SepSun1+26)=9),SepSun1+26,""),IF(AND(YEAR(SepSun1+33)=CalendarYear,MONTH(SepSun1+33)=9),SepSun1+33,""))</f>
        <v/>
      </c>
      <c r="H48" s="3" t="str">
        <f>IF(DAY(SepSun1)=1,IF(AND(YEAR(SepSun1+27)=CalendarYear,MONTH(SepSun1+27)=9),SepSun1+27,""),IF(AND(YEAR(SepSun1+34)=CalendarYear,MONTH(SepSun1+34)=9),SepSun1+34,""))</f>
        <v/>
      </c>
      <c r="I48" s="3" t="str">
        <f>IF(DAY(SepSun1)=1,IF(AND(YEAR(SepSun1+28)=CalendarYear,MONTH(SepSun1+28)=9),SepSun1+28,""),IF(AND(YEAR(SepSun1+35)=CalendarYear,MONTH(SepSun1+35)=9),SepSun1+35,""))</f>
        <v/>
      </c>
      <c r="J48" s="11"/>
      <c r="K48" s="5"/>
      <c r="L48" s="3">
        <f>IF(DAY(OctSun1)=1,IF(AND(YEAR(OctSun1+22)=CalendarYear,MONTH(OctSun1+22)=10),OctSun1+22,""),IF(AND(YEAR(OctSun1+29)=CalendarYear,MONTH(OctSun1+29)=10),OctSun1+29,""))</f>
        <v>46685</v>
      </c>
      <c r="M48" s="3">
        <f>IF(DAY(OctSun1)=1,IF(AND(YEAR(OctSun1+23)=CalendarYear,MONTH(OctSun1+23)=10),OctSun1+23,""),IF(AND(YEAR(OctSun1+30)=CalendarYear,MONTH(OctSun1+30)=10),OctSun1+30,""))</f>
        <v>46686</v>
      </c>
      <c r="N48" s="3">
        <f>IF(DAY(OctSun1)=1,IF(AND(YEAR(OctSun1+24)=CalendarYear,MONTH(OctSun1+24)=10),OctSun1+24,""),IF(AND(YEAR(OctSun1+31)=CalendarYear,MONTH(OctSun1+31)=10),OctSun1+31,""))</f>
        <v>46687</v>
      </c>
      <c r="O48" s="3">
        <f>IF(DAY(OctSun1)=1,IF(AND(YEAR(OctSun1+25)=CalendarYear,MONTH(OctSun1+25)=10),OctSun1+25,""),IF(AND(YEAR(OctSun1+32)=CalendarYear,MONTH(OctSun1+32)=10),OctSun1+32,""))</f>
        <v>46688</v>
      </c>
      <c r="P48" s="3">
        <f>IF(DAY(OctSun1)=1,IF(AND(YEAR(OctSun1+26)=CalendarYear,MONTH(OctSun1+26)=10),OctSun1+26,""),IF(AND(YEAR(OctSun1+33)=CalendarYear,MONTH(OctSun1+33)=10),OctSun1+33,""))</f>
        <v>46689</v>
      </c>
      <c r="Q48" s="20">
        <f>IF(DAY(OctSun1)=1,IF(AND(YEAR(OctSun1+27)=CalendarYear,MONTH(OctSun1+27)=10),OctSun1+27,""),IF(AND(YEAR(OctSun1+34)=CalendarYear,MONTH(OctSun1+34)=10),OctSun1+34,""))</f>
        <v>46690</v>
      </c>
      <c r="R48" s="20">
        <f>IF(DAY(OctSun1)=1,IF(AND(YEAR(OctSun1+28)=CalendarYear,MONTH(OctSun1+28)=10),OctSun1+28,""),IF(AND(YEAR(OctSun1+35)=CalendarYear,MONTH(OctSun1+35)=10),OctSun1+35,""))</f>
        <v>46691</v>
      </c>
      <c r="S48" s="11"/>
      <c r="U48" s="3">
        <f>IF(DAY(NovSun1)=1,IF(AND(YEAR(NovSun1+22)=CalendarYear,MONTH(NovSun1+22)=11),NovSun1+22,""),IF(AND(YEAR(NovSun1+29)=CalendarYear,MONTH(NovSun1+29)=11),NovSun1+29,""))</f>
        <v>46720</v>
      </c>
      <c r="V48" s="3">
        <f>IF(DAY(NovSun1)=1,IF(AND(YEAR(NovSun1+23)=CalendarYear,MONTH(NovSun1+23)=11),NovSun1+23,""),IF(AND(YEAR(NovSun1+30)=CalendarYear,MONTH(NovSun1+30)=11),NovSun1+30,""))</f>
        <v>46721</v>
      </c>
      <c r="W48" s="3" t="str">
        <f>IF(DAY(NovSun1)=1,IF(AND(YEAR(NovSun1+24)=CalendarYear,MONTH(NovSun1+24)=11),NovSun1+24,""),IF(AND(YEAR(NovSun1+31)=CalendarYear,MONTH(NovSun1+31)=11),NovSun1+31,""))</f>
        <v/>
      </c>
      <c r="X48" s="3" t="str">
        <f>IF(DAY(NovSun1)=1,IF(AND(YEAR(NovSun1+25)=CalendarYear,MONTH(NovSun1+25)=11),NovSun1+25,""),IF(AND(YEAR(NovSun1+32)=CalendarYear,MONTH(NovSun1+32)=11),NovSun1+32,""))</f>
        <v/>
      </c>
      <c r="Y48" s="3" t="str">
        <f>IF(DAY(NovSun1)=1,IF(AND(YEAR(NovSun1+26)=CalendarYear,MONTH(NovSun1+26)=11),NovSun1+26,""),IF(AND(YEAR(NovSun1+33)=CalendarYear,MONTH(NovSun1+33)=11),NovSun1+33,""))</f>
        <v/>
      </c>
      <c r="Z48" s="20" t="str">
        <f>IF(DAY(NovSun1)=1,IF(AND(YEAR(NovSun1+27)=CalendarYear,MONTH(NovSun1+27)=11),NovSun1+27,""),IF(AND(YEAR(NovSun1+34)=CalendarYear,MONTH(NovSun1+34)=11),NovSun1+34,""))</f>
        <v/>
      </c>
      <c r="AA48" s="20" t="str">
        <f>IF(DAY(NovSun1)=1,IF(AND(YEAR(NovSun1+28)=CalendarYear,MONTH(NovSun1+28)=11),NovSun1+28,""),IF(AND(YEAR(NovSun1+35)=CalendarYear,MONTH(NovSun1+35)=11),NovSun1+35,""))</f>
        <v/>
      </c>
      <c r="AB48" s="11"/>
      <c r="AC48" s="5"/>
      <c r="AD48" s="3">
        <f>IF(DAY(DecSun1)=1,IF(AND(YEAR(DecSun1+22)=CalendarYear,MONTH(DecSun1+22)=12),DecSun1+22,""),IF(AND(YEAR(DecSun1+29)=CalendarYear,MONTH(DecSun1+29)=12),DecSun1+29,""))</f>
        <v>46748</v>
      </c>
      <c r="AE48" s="3">
        <f>IF(DAY(DecSun1)=1,IF(AND(YEAR(DecSun1+23)=CalendarYear,MONTH(DecSun1+23)=12),DecSun1+23,""),IF(AND(YEAR(DecSun1+30)=CalendarYear,MONTH(DecSun1+30)=12),DecSun1+30,""))</f>
        <v>46749</v>
      </c>
      <c r="AF48" s="3">
        <f>IF(DAY(DecSun1)=1,IF(AND(YEAR(DecSun1+24)=CalendarYear,MONTH(DecSun1+24)=12),DecSun1+24,""),IF(AND(YEAR(DecSun1+31)=CalendarYear,MONTH(DecSun1+31)=12),DecSun1+31,""))</f>
        <v>46750</v>
      </c>
      <c r="AG48" s="3">
        <f>IF(DAY(DecSun1)=1,IF(AND(YEAR(DecSun1+25)=CalendarYear,MONTH(DecSun1+25)=12),DecSun1+25,""),IF(AND(YEAR(DecSun1+32)=CalendarYear,MONTH(DecSun1+32)=12),DecSun1+32,""))</f>
        <v>46751</v>
      </c>
      <c r="AH48" s="3">
        <f>IF(DAY(DecSun1)=1,IF(AND(YEAR(DecSun1+26)=CalendarYear,MONTH(DecSun1+26)=12),DecSun1+26,""),IF(AND(YEAR(DecSun1+33)=CalendarYear,MONTH(DecSun1+33)=12),DecSun1+33,""))</f>
        <v>46752</v>
      </c>
      <c r="AI48" s="20" t="str">
        <f>IF(DAY(DecSun1)=1,IF(AND(YEAR(DecSun1+27)=CalendarYear,MONTH(DecSun1+27)=12),DecSun1+27,""),IF(AND(YEAR(DecSun1+34)=CalendarYear,MONTH(DecSun1+34)=12),DecSun1+34,""))</f>
        <v/>
      </c>
      <c r="AJ48" s="20" t="str">
        <f>IF(DAY(DecSun1)=1,IF(AND(YEAR(DecSun1+28)=CalendarYear,MONTH(DecSun1+28)=12),DecSun1+28,""),IF(AND(YEAR(DecSun1+35)=CalendarYear,MONTH(DecSun1+35)=12),DecSun1+35,""))</f>
        <v/>
      </c>
    </row>
    <row r="49" spans="3:36" x14ac:dyDescent="0.2">
      <c r="C49" s="3" t="str">
        <f>IF(DAY(SepSun1)=1,IF(AND(YEAR(SepSun1+29)=CalendarYear,MONTH(SepSun1+29)=9),SepSun1+29,""),IF(AND(YEAR(SepSun1+36)=CalendarYear,MONTH(SepSun1+36)=9),SepSun1+36,""))</f>
        <v/>
      </c>
      <c r="D49" s="3" t="str">
        <f>IF(DAY(SepSun1)=1,IF(AND(YEAR(SepSun1+30)=CalendarYear,MONTH(SepSun1+30)=9),SepSun1+30,""),IF(AND(YEAR(SepSun1+37)=CalendarYear,MONTH(SepSun1+37)=9),SepSun1+37,""))</f>
        <v/>
      </c>
      <c r="E49" s="3" t="str">
        <f>IF(DAY(SepSun1)=1,IF(AND(YEAR(SepSun1+31)=CalendarYear,MONTH(SepSun1+31)=9),SepSun1+31,""),IF(AND(YEAR(SepSun1+38)=CalendarYear,MONTH(SepSun1+38)=9),SepSun1+38,""))</f>
        <v/>
      </c>
      <c r="F49" s="3" t="str">
        <f>IF(DAY(SepSun1)=1,IF(AND(YEAR(SepSun1+32)=CalendarYear,MONTH(SepSun1+32)=9),SepSun1+32,""),IF(AND(YEAR(SepSun1+39)=CalendarYear,MONTH(SepSun1+39)=9),SepSun1+39,""))</f>
        <v/>
      </c>
      <c r="G49" s="3" t="str">
        <f>IF(DAY(SepSun1)=1,IF(AND(YEAR(SepSun1+33)=CalendarYear,MONTH(SepSun1+33)=9),SepSun1+33,""),IF(AND(YEAR(SepSun1+40)=CalendarYear,MONTH(SepSun1+40)=9),SepSun1+40,""))</f>
        <v/>
      </c>
      <c r="H49" s="3" t="str">
        <f>IF(DAY(SepSun1)=1,IF(AND(YEAR(SepSun1+34)=CalendarYear,MONTH(SepSun1+34)=9),SepSun1+34,""),IF(AND(YEAR(SepSun1+41)=CalendarYear,MONTH(SepSun1+41)=9),SepSun1+41,""))</f>
        <v/>
      </c>
      <c r="I49" s="3" t="str">
        <f>IF(DAY(SepSun1)=1,IF(AND(YEAR(SepSun1+35)=CalendarYear,MONTH(SepSun1+35)=9),SepSun1+35,""),IF(AND(YEAR(SepSun1+42)=CalendarYear,MONTH(SepSun1+42)=9),SepSun1+42,""))</f>
        <v/>
      </c>
      <c r="J49" s="11"/>
      <c r="K49" s="5"/>
      <c r="L49" s="3" t="str">
        <f>IF(DAY(OctSun1)=1,IF(AND(YEAR(OctSun1+29)=CalendarYear,MONTH(OctSun1+29)=10),OctSun1+29,""),IF(AND(YEAR(OctSun1+36)=CalendarYear,MONTH(OctSun1+36)=10),OctSun1+36,""))</f>
        <v/>
      </c>
      <c r="M49" s="3" t="str">
        <f>IF(DAY(OctSun1)=1,IF(AND(YEAR(OctSun1+30)=CalendarYear,MONTH(OctSun1+30)=10),OctSun1+30,""),IF(AND(YEAR(OctSun1+37)=CalendarYear,MONTH(OctSun1+37)=10),OctSun1+37,""))</f>
        <v/>
      </c>
      <c r="N49" s="3" t="str">
        <f>IF(DAY(OctSun1)=1,IF(AND(YEAR(OctSun1+31)=CalendarYear,MONTH(OctSun1+31)=10),OctSun1+31,""),IF(AND(YEAR(OctSun1+38)=CalendarYear,MONTH(OctSun1+38)=10),OctSun1+38,""))</f>
        <v/>
      </c>
      <c r="O49" s="3" t="str">
        <f>IF(DAY(OctSun1)=1,IF(AND(YEAR(OctSun1+32)=CalendarYear,MONTH(OctSun1+32)=10),OctSun1+32,""),IF(AND(YEAR(OctSun1+39)=CalendarYear,MONTH(OctSun1+39)=10),OctSun1+39,""))</f>
        <v/>
      </c>
      <c r="P49" s="3" t="str">
        <f>IF(DAY(OctSun1)=1,IF(AND(YEAR(OctSun1+33)=CalendarYear,MONTH(OctSun1+33)=10),OctSun1+33,""),IF(AND(YEAR(OctSun1+40)=CalendarYear,MONTH(OctSun1+40)=10),OctSun1+40,""))</f>
        <v/>
      </c>
      <c r="Q49" s="3" t="str">
        <f>IF(DAY(OctSun1)=1,IF(AND(YEAR(OctSun1+34)=CalendarYear,MONTH(OctSun1+34)=10),OctSun1+34,""),IF(AND(YEAR(OctSun1+41)=CalendarYear,MONTH(OctSun1+41)=10),OctSun1+41,""))</f>
        <v/>
      </c>
      <c r="R49" s="3" t="str">
        <f>IF(DAY(OctSun1)=1,IF(AND(YEAR(OctSun1+35)=CalendarYear,MONTH(OctSun1+35)=10),OctSun1+35,""),IF(AND(YEAR(OctSun1+42)=CalendarYear,MONTH(OctSun1+42)=10),OctSun1+42,""))</f>
        <v/>
      </c>
      <c r="S49" s="11"/>
      <c r="U49" s="3" t="str">
        <f>IF(DAY(NovSun1)=1,IF(AND(YEAR(NovSun1+29)=CalendarYear,MONTH(NovSun1+29)=11),NovSun1+29,""),IF(AND(YEAR(NovSun1+36)=CalendarYear,MONTH(NovSun1+36)=11),NovSun1+36,""))</f>
        <v/>
      </c>
      <c r="V49" s="3" t="str">
        <f>IF(DAY(NovSun1)=1,IF(AND(YEAR(NovSun1+30)=CalendarYear,MONTH(NovSun1+30)=11),NovSun1+30,""),IF(AND(YEAR(NovSun1+37)=CalendarYear,MONTH(NovSun1+37)=11),NovSun1+37,""))</f>
        <v/>
      </c>
      <c r="W49" s="3" t="str">
        <f>IF(DAY(NovSun1)=1,IF(AND(YEAR(NovSun1+31)=CalendarYear,MONTH(NovSun1+31)=11),NovSun1+31,""),IF(AND(YEAR(NovSun1+38)=CalendarYear,MONTH(NovSun1+38)=11),NovSun1+38,""))</f>
        <v/>
      </c>
      <c r="X49" s="3" t="str">
        <f>IF(DAY(NovSun1)=1,IF(AND(YEAR(NovSun1+32)=CalendarYear,MONTH(NovSun1+32)=11),NovSun1+32,""),IF(AND(YEAR(NovSun1+39)=CalendarYear,MONTH(NovSun1+39)=11),NovSun1+39,""))</f>
        <v/>
      </c>
      <c r="Y49" s="3" t="str">
        <f>IF(DAY(NovSun1)=1,IF(AND(YEAR(NovSun1+33)=CalendarYear,MONTH(NovSun1+33)=11),NovSun1+33,""),IF(AND(YEAR(NovSun1+40)=CalendarYear,MONTH(NovSun1+40)=11),NovSun1+40,""))</f>
        <v/>
      </c>
      <c r="Z49" s="3" t="str">
        <f>IF(DAY(NovSun1)=1,IF(AND(YEAR(NovSun1+34)=CalendarYear,MONTH(NovSun1+34)=11),NovSun1+34,""),IF(AND(YEAR(NovSun1+41)=CalendarYear,MONTH(NovSun1+41)=11),NovSun1+41,""))</f>
        <v/>
      </c>
      <c r="AA49" s="3" t="str">
        <f>IF(DAY(NovSun1)=1,IF(AND(YEAR(NovSun1+35)=CalendarYear,MONTH(NovSun1+35)=11),NovSun1+35,""),IF(AND(YEAR(NovSun1+42)=CalendarYear,MONTH(NovSun1+42)=11),NovSun1+42,""))</f>
        <v/>
      </c>
      <c r="AB49" s="11"/>
      <c r="AC49" s="5"/>
      <c r="AD49" s="3" t="str">
        <f>IF(DAY(DecSun1)=1,IF(AND(YEAR(DecSun1+29)=CalendarYear,MONTH(DecSun1+29)=12),DecSun1+29,""),IF(AND(YEAR(DecSun1+36)=CalendarYear,MONTH(DecSun1+36)=12),DecSun1+36,""))</f>
        <v/>
      </c>
      <c r="AE49" s="3" t="str">
        <f>IF(DAY(DecSun1)=1,IF(AND(YEAR(DecSun1+30)=CalendarYear,MONTH(DecSun1+30)=12),DecSun1+30,""),IF(AND(YEAR(DecSun1+37)=CalendarYear,MONTH(DecSun1+37)=12),DecSun1+37,""))</f>
        <v/>
      </c>
      <c r="AF49" s="3" t="str">
        <f>IF(DAY(DecSun1)=1,IF(AND(YEAR(DecSun1+31)=CalendarYear,MONTH(DecSun1+31)=12),DecSun1+31,""),IF(AND(YEAR(DecSun1+38)=CalendarYear,MONTH(DecSun1+38)=12),DecSun1+38,""))</f>
        <v/>
      </c>
      <c r="AG49" s="3" t="str">
        <f>IF(DAY(DecSun1)=1,IF(AND(YEAR(DecSun1+32)=CalendarYear,MONTH(DecSun1+32)=12),DecSun1+32,""),IF(AND(YEAR(DecSun1+39)=CalendarYear,MONTH(DecSun1+39)=12),DecSun1+39,""))</f>
        <v/>
      </c>
      <c r="AH49" s="3" t="str">
        <f>IF(DAY(DecSun1)=1,IF(AND(YEAR(DecSun1+33)=CalendarYear,MONTH(DecSun1+33)=12),DecSun1+33,""),IF(AND(YEAR(DecSun1+40)=CalendarYear,MONTH(DecSun1+40)=12),DecSun1+40,""))</f>
        <v/>
      </c>
      <c r="AI49" s="3" t="str">
        <f>IF(DAY(DecSun1)=1,IF(AND(YEAR(DecSun1+34)=CalendarYear,MONTH(DecSun1+34)=12),DecSun1+34,""),IF(AND(YEAR(DecSun1+41)=CalendarYear,MONTH(DecSun1+41)=12),DecSun1+41,""))</f>
        <v/>
      </c>
      <c r="AJ49" s="3" t="str">
        <f>IF(DAY(DecSun1)=1,IF(AND(YEAR(DecSun1+35)=CalendarYear,MONTH(DecSun1+35)=12),DecSun1+35,""),IF(AND(YEAR(DecSun1+42)=CalendarYear,MONTH(DecSun1+42)=12),DecSun1+42,""))</f>
        <v/>
      </c>
    </row>
    <row r="50" spans="3:36" x14ac:dyDescent="0.2">
      <c r="C50" s="6"/>
      <c r="D50" s="6"/>
      <c r="E50" s="6"/>
      <c r="F50" s="6"/>
      <c r="G50" s="6"/>
      <c r="H50" s="6"/>
      <c r="I50" s="6"/>
      <c r="J50" s="6"/>
      <c r="K50" s="5"/>
      <c r="L50" s="5"/>
      <c r="M50" s="5"/>
      <c r="N50" s="5"/>
      <c r="O50" s="5"/>
      <c r="P50" s="5"/>
      <c r="Q50" s="5"/>
      <c r="R50" s="5"/>
      <c r="S50" s="5"/>
    </row>
  </sheetData>
  <mergeCells count="62">
    <mergeCell ref="C42:I42"/>
    <mergeCell ref="L42:R42"/>
    <mergeCell ref="U42:AA42"/>
    <mergeCell ref="AD42:AJ42"/>
    <mergeCell ref="C24:I24"/>
    <mergeCell ref="L24:R24"/>
    <mergeCell ref="U24:AA24"/>
    <mergeCell ref="AD24:AJ24"/>
    <mergeCell ref="C33:I33"/>
    <mergeCell ref="L33:R33"/>
    <mergeCell ref="U33:AA33"/>
    <mergeCell ref="AD33:AJ33"/>
    <mergeCell ref="H6:Q6"/>
    <mergeCell ref="H7:Q7"/>
    <mergeCell ref="H8:Q8"/>
    <mergeCell ref="H9:Q9"/>
    <mergeCell ref="U14:AI14"/>
    <mergeCell ref="U15:AI15"/>
    <mergeCell ref="U16:AI16"/>
    <mergeCell ref="U17:AI17"/>
    <mergeCell ref="D22:E22"/>
    <mergeCell ref="D21:E21"/>
    <mergeCell ref="H10:Q10"/>
    <mergeCell ref="H11:Q11"/>
    <mergeCell ref="H12:Q12"/>
    <mergeCell ref="H13:Q13"/>
    <mergeCell ref="H14:Q14"/>
    <mergeCell ref="D11:G11"/>
    <mergeCell ref="D12:G12"/>
    <mergeCell ref="D13:G13"/>
    <mergeCell ref="D14:G14"/>
    <mergeCell ref="D15:G15"/>
    <mergeCell ref="D6:G6"/>
    <mergeCell ref="D7:G7"/>
    <mergeCell ref="D8:G8"/>
    <mergeCell ref="D9:G9"/>
    <mergeCell ref="D10:G10"/>
    <mergeCell ref="D17:G17"/>
    <mergeCell ref="D18:G18"/>
    <mergeCell ref="D19:G19"/>
    <mergeCell ref="D20:G20"/>
    <mergeCell ref="H15:Q15"/>
    <mergeCell ref="H16:Q16"/>
    <mergeCell ref="D16:G16"/>
    <mergeCell ref="U18:AI18"/>
    <mergeCell ref="D3:AD3"/>
    <mergeCell ref="AE3:AI3"/>
    <mergeCell ref="U19:AI19"/>
    <mergeCell ref="U20:AI20"/>
    <mergeCell ref="H17:Q17"/>
    <mergeCell ref="H18:Q18"/>
    <mergeCell ref="H19:Q19"/>
    <mergeCell ref="H20:Q20"/>
    <mergeCell ref="U6:AI6"/>
    <mergeCell ref="D5:O5"/>
    <mergeCell ref="U13:AI13"/>
    <mergeCell ref="U7:AI7"/>
    <mergeCell ref="U8:AI8"/>
    <mergeCell ref="U9:AI9"/>
    <mergeCell ref="U10:AI10"/>
    <mergeCell ref="U11:AI11"/>
    <mergeCell ref="U12:AI12"/>
  </mergeCells>
  <conditionalFormatting sqref="C26:I31 L26:R31 U26:AA31 AD26:AJ31 C35:I40 L35:R40 U35:AA40 AD35:AJ40 C44:I49 L44:R49 U44:AA49 AD44:AJ49">
    <cfRule type="expression" dxfId="0" priority="1">
      <formula>VLOOKUP(C26,ImportantDates,1,FALSE)=C26</formula>
    </cfRule>
  </conditionalFormatting>
  <printOptions horizontalCentered="1"/>
  <pageMargins left="0.5" right="0.5" top="0.74" bottom="0.37" header="0.3" footer="0.3"/>
  <pageSetup orientation="portrait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9F068ECE-E516-44A9-A4A1-2401D20B07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Familienkalender</vt:lpstr>
      <vt:lpstr>CalendarYear</vt:lpstr>
      <vt:lpstr>Familienkalender!Druckbereich</vt:lpstr>
      <vt:lpstr>ImportantDates</vt:lpstr>
    </vt:vector>
  </TitlesOfParts>
  <Manager/>
  <Company>office-lernen.com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office-lernen.com</dc:creator>
  <cp:lastModifiedBy>office-lernen.com</cp:lastModifiedBy>
  <dcterms:created xsi:type="dcterms:W3CDTF">2013-07-02T18:48:05Z</dcterms:created>
  <dcterms:modified xsi:type="dcterms:W3CDTF">2026-09-18T17:13:08Z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TC025506549991</vt:lpwstr>
  </property>
</Properties>
</file>