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\Dropbox\OFFICE-LERNEN\Urlaubskalender\"/>
    </mc:Choice>
  </mc:AlternateContent>
  <bookViews>
    <workbookView xWindow="0" yWindow="0" windowWidth="28800" windowHeight="12210" xr2:uid="{B0D51D04-18EF-4B0E-BF40-F05CCB2AECE6}"/>
  </bookViews>
  <sheets>
    <sheet name="Mitarbeiter 1" sheetId="1" r:id="rId1"/>
    <sheet name="Mitarbeiter 2" sheetId="3" r:id="rId2"/>
    <sheet name="Mitarbeiter 3" sheetId="4" r:id="rId3"/>
    <sheet name="Mitarbeiter 4" sheetId="5" r:id="rId4"/>
    <sheet name="Mitarbeiter 5" sheetId="6" r:id="rId5"/>
    <sheet name="Feiertage" sheetId="2" r:id="rId6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6" l="1"/>
  <c r="AJ16" i="6"/>
  <c r="AI16" i="6"/>
  <c r="AH16" i="6"/>
  <c r="B16" i="6"/>
  <c r="AJ15" i="6"/>
  <c r="AI15" i="6"/>
  <c r="AH15" i="6"/>
  <c r="B15" i="6"/>
  <c r="AJ14" i="6"/>
  <c r="AI14" i="6"/>
  <c r="AH14" i="6"/>
  <c r="B14" i="6"/>
  <c r="AJ13" i="6"/>
  <c r="AI13" i="6"/>
  <c r="AH13" i="6"/>
  <c r="B13" i="6"/>
  <c r="AJ12" i="6"/>
  <c r="AI12" i="6"/>
  <c r="AH12" i="6"/>
  <c r="B12" i="6"/>
  <c r="AJ11" i="6"/>
  <c r="AI11" i="6"/>
  <c r="AH11" i="6"/>
  <c r="B11" i="6"/>
  <c r="AJ10" i="6"/>
  <c r="AI10" i="6"/>
  <c r="AH10" i="6"/>
  <c r="B10" i="6"/>
  <c r="AJ9" i="6"/>
  <c r="AI9" i="6"/>
  <c r="AH9" i="6"/>
  <c r="B9" i="6"/>
  <c r="AJ8" i="6"/>
  <c r="AI8" i="6"/>
  <c r="AH8" i="6"/>
  <c r="B8" i="6"/>
  <c r="AJ7" i="6"/>
  <c r="AI7" i="6"/>
  <c r="AH7" i="6"/>
  <c r="B7" i="6"/>
  <c r="AJ6" i="6"/>
  <c r="AJ17" i="6" s="1"/>
  <c r="AI6" i="6"/>
  <c r="AH6" i="6"/>
  <c r="B6" i="6"/>
  <c r="AJ5" i="6"/>
  <c r="AI5" i="6"/>
  <c r="AI17" i="6" s="1"/>
  <c r="AH5" i="6"/>
  <c r="J21" i="6" s="1"/>
  <c r="B5" i="6"/>
  <c r="AJ4" i="6"/>
  <c r="AI4" i="6"/>
  <c r="AH4" i="6"/>
  <c r="J20" i="5"/>
  <c r="AJ17" i="5"/>
  <c r="AJ16" i="5"/>
  <c r="AI16" i="5"/>
  <c r="AH16" i="5"/>
  <c r="B16" i="5"/>
  <c r="AJ15" i="5"/>
  <c r="AI15" i="5"/>
  <c r="AH15" i="5"/>
  <c r="B15" i="5"/>
  <c r="AJ14" i="5"/>
  <c r="AI14" i="5"/>
  <c r="AH14" i="5"/>
  <c r="B14" i="5"/>
  <c r="AJ13" i="5"/>
  <c r="AI13" i="5"/>
  <c r="AH13" i="5"/>
  <c r="B13" i="5"/>
  <c r="AJ12" i="5"/>
  <c r="AI12" i="5"/>
  <c r="AH12" i="5"/>
  <c r="B12" i="5"/>
  <c r="AJ11" i="5"/>
  <c r="AI11" i="5"/>
  <c r="AH11" i="5"/>
  <c r="B11" i="5"/>
  <c r="AJ10" i="5"/>
  <c r="AI10" i="5"/>
  <c r="AH10" i="5"/>
  <c r="B10" i="5"/>
  <c r="AJ9" i="5"/>
  <c r="AI9" i="5"/>
  <c r="AH9" i="5"/>
  <c r="B9" i="5"/>
  <c r="AJ8" i="5"/>
  <c r="AI8" i="5"/>
  <c r="AH8" i="5"/>
  <c r="B8" i="5"/>
  <c r="AJ7" i="5"/>
  <c r="AI7" i="5"/>
  <c r="AH7" i="5"/>
  <c r="B7" i="5"/>
  <c r="AJ6" i="5"/>
  <c r="AI6" i="5"/>
  <c r="AH6" i="5"/>
  <c r="B6" i="5"/>
  <c r="AJ5" i="5"/>
  <c r="AI5" i="5"/>
  <c r="AI17" i="5" s="1"/>
  <c r="AH5" i="5"/>
  <c r="J21" i="5" s="1"/>
  <c r="B5" i="5"/>
  <c r="AJ4" i="5"/>
  <c r="AI4" i="5"/>
  <c r="AH4" i="5"/>
  <c r="J20" i="4"/>
  <c r="AJ16" i="4"/>
  <c r="AI16" i="4"/>
  <c r="AH16" i="4"/>
  <c r="B16" i="4"/>
  <c r="AJ15" i="4"/>
  <c r="AI15" i="4"/>
  <c r="AH15" i="4"/>
  <c r="B15" i="4"/>
  <c r="AJ14" i="4"/>
  <c r="AI14" i="4"/>
  <c r="AH14" i="4"/>
  <c r="B14" i="4"/>
  <c r="AJ13" i="4"/>
  <c r="AI13" i="4"/>
  <c r="AH13" i="4"/>
  <c r="B13" i="4"/>
  <c r="AJ12" i="4"/>
  <c r="AI12" i="4"/>
  <c r="AH12" i="4"/>
  <c r="B12" i="4"/>
  <c r="AJ11" i="4"/>
  <c r="AI11" i="4"/>
  <c r="AH11" i="4"/>
  <c r="B11" i="4"/>
  <c r="AJ10" i="4"/>
  <c r="AI10" i="4"/>
  <c r="AH10" i="4"/>
  <c r="B10" i="4"/>
  <c r="AJ9" i="4"/>
  <c r="AI9" i="4"/>
  <c r="AH9" i="4"/>
  <c r="B9" i="4"/>
  <c r="AJ8" i="4"/>
  <c r="AI8" i="4"/>
  <c r="AH8" i="4"/>
  <c r="B8" i="4"/>
  <c r="AJ7" i="4"/>
  <c r="AI7" i="4"/>
  <c r="AH7" i="4"/>
  <c r="B7" i="4"/>
  <c r="AJ6" i="4"/>
  <c r="AI6" i="4"/>
  <c r="AH6" i="4"/>
  <c r="B6" i="4"/>
  <c r="AJ5" i="4"/>
  <c r="AJ17" i="4" s="1"/>
  <c r="AI5" i="4"/>
  <c r="AI17" i="4" s="1"/>
  <c r="AH5" i="4"/>
  <c r="J21" i="4" s="1"/>
  <c r="B5" i="4"/>
  <c r="AJ4" i="4"/>
  <c r="AI4" i="4"/>
  <c r="AH4" i="4"/>
  <c r="J20" i="3"/>
  <c r="AJ16" i="3"/>
  <c r="AI16" i="3"/>
  <c r="AH16" i="3"/>
  <c r="B16" i="3"/>
  <c r="AJ15" i="3"/>
  <c r="AI15" i="3"/>
  <c r="AH15" i="3"/>
  <c r="B15" i="3"/>
  <c r="AJ14" i="3"/>
  <c r="AI14" i="3"/>
  <c r="AH14" i="3"/>
  <c r="B14" i="3"/>
  <c r="AJ13" i="3"/>
  <c r="AI13" i="3"/>
  <c r="AH13" i="3"/>
  <c r="B13" i="3"/>
  <c r="AJ12" i="3"/>
  <c r="AI12" i="3"/>
  <c r="AH12" i="3"/>
  <c r="B12" i="3"/>
  <c r="AJ11" i="3"/>
  <c r="AI11" i="3"/>
  <c r="AH11" i="3"/>
  <c r="B11" i="3"/>
  <c r="AJ10" i="3"/>
  <c r="AI10" i="3"/>
  <c r="AH10" i="3"/>
  <c r="B10" i="3"/>
  <c r="AJ9" i="3"/>
  <c r="AI9" i="3"/>
  <c r="AH9" i="3"/>
  <c r="B9" i="3"/>
  <c r="AJ8" i="3"/>
  <c r="AI8" i="3"/>
  <c r="AH8" i="3"/>
  <c r="B8" i="3"/>
  <c r="AJ7" i="3"/>
  <c r="AI7" i="3"/>
  <c r="AH7" i="3"/>
  <c r="B7" i="3"/>
  <c r="AJ6" i="3"/>
  <c r="AI6" i="3"/>
  <c r="AH6" i="3"/>
  <c r="B6" i="3"/>
  <c r="AJ5" i="3"/>
  <c r="AI5" i="3"/>
  <c r="AH5" i="3"/>
  <c r="B5" i="3"/>
  <c r="AJ4" i="3"/>
  <c r="AI4" i="3"/>
  <c r="AH4" i="3"/>
  <c r="J22" i="6" l="1"/>
  <c r="AH17" i="6"/>
  <c r="J22" i="5"/>
  <c r="AH17" i="5"/>
  <c r="J22" i="4"/>
  <c r="AH17" i="4"/>
  <c r="J21" i="3"/>
  <c r="J22" i="3" s="1"/>
  <c r="AJ17" i="3"/>
  <c r="AI17" i="3"/>
  <c r="AH17" i="3"/>
  <c r="B1" i="2"/>
  <c r="AJ4" i="1"/>
  <c r="AI4" i="1"/>
  <c r="AH4" i="1"/>
  <c r="J20" i="1"/>
  <c r="AJ6" i="1"/>
  <c r="AJ7" i="1"/>
  <c r="AJ8" i="1"/>
  <c r="AJ9" i="1"/>
  <c r="AJ10" i="1"/>
  <c r="AJ11" i="1"/>
  <c r="AJ12" i="1"/>
  <c r="AJ13" i="1"/>
  <c r="AJ14" i="1"/>
  <c r="AJ15" i="1"/>
  <c r="AJ16" i="1"/>
  <c r="AJ5" i="1"/>
  <c r="AI6" i="1"/>
  <c r="AI7" i="1"/>
  <c r="AI8" i="1"/>
  <c r="AI9" i="1"/>
  <c r="AI10" i="1"/>
  <c r="AI11" i="1"/>
  <c r="AI12" i="1"/>
  <c r="AI13" i="1"/>
  <c r="AI14" i="1"/>
  <c r="AI15" i="1"/>
  <c r="AI16" i="1"/>
  <c r="AI5" i="1"/>
  <c r="AH6" i="1"/>
  <c r="AH7" i="1"/>
  <c r="AH8" i="1"/>
  <c r="AH9" i="1"/>
  <c r="AH10" i="1"/>
  <c r="AH11" i="1"/>
  <c r="AH12" i="1"/>
  <c r="AH13" i="1"/>
  <c r="AH14" i="1"/>
  <c r="AH15" i="1"/>
  <c r="AH16" i="1"/>
  <c r="AH5" i="1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0" i="2"/>
  <c r="B29" i="2"/>
  <c r="B28" i="2"/>
  <c r="B27" i="2"/>
  <c r="B26" i="2"/>
  <c r="B25" i="2"/>
  <c r="B24" i="2"/>
  <c r="B23" i="2"/>
  <c r="B22" i="2"/>
  <c r="B21" i="2"/>
  <c r="B20" i="2"/>
  <c r="B19" i="2"/>
  <c r="B17" i="2"/>
  <c r="B16" i="2"/>
  <c r="B13" i="2"/>
  <c r="B12" i="2"/>
  <c r="B7" i="2"/>
  <c r="B5" i="2"/>
  <c r="B3" i="2"/>
  <c r="A19" i="2"/>
  <c r="B16" i="1"/>
  <c r="B15" i="1"/>
  <c r="B14" i="1"/>
  <c r="B13" i="1"/>
  <c r="B12" i="1"/>
  <c r="B11" i="1"/>
  <c r="B10" i="1"/>
  <c r="B9" i="1"/>
  <c r="B8" i="1"/>
  <c r="B7" i="1"/>
  <c r="B6" i="1"/>
  <c r="B5" i="1"/>
  <c r="AH17" i="1" l="1"/>
  <c r="AI17" i="1"/>
  <c r="AJ17" i="1"/>
  <c r="J21" i="1"/>
  <c r="J22" i="1" s="1"/>
  <c r="A22" i="2"/>
  <c r="A24" i="2"/>
  <c r="A26" i="2"/>
  <c r="A28" i="2"/>
  <c r="A30" i="2"/>
  <c r="A32" i="2"/>
  <c r="B32" i="2" s="1"/>
  <c r="A4" i="2"/>
  <c r="B4" i="2" s="1"/>
  <c r="A10" i="2"/>
  <c r="B10" i="2" s="1"/>
  <c r="A18" i="2"/>
  <c r="B18" i="2" s="1"/>
  <c r="A21" i="2"/>
  <c r="A23" i="2"/>
  <c r="A25" i="2"/>
  <c r="A27" i="2"/>
  <c r="A29" i="2"/>
  <c r="A31" i="2"/>
  <c r="B31" i="2" s="1"/>
  <c r="A33" i="2"/>
  <c r="A2" i="2"/>
  <c r="B2" i="2" s="1"/>
  <c r="A8" i="2"/>
  <c r="A12" i="2"/>
  <c r="A3" i="2"/>
  <c r="A17" i="2"/>
  <c r="A15" i="2" l="1"/>
  <c r="B15" i="2" s="1"/>
  <c r="A13" i="2"/>
  <c r="A11" i="2"/>
  <c r="B11" i="2" s="1"/>
  <c r="A9" i="2"/>
  <c r="B9" i="2" s="1"/>
  <c r="A7" i="2"/>
  <c r="A5" i="2"/>
  <c r="B8" i="2"/>
  <c r="A16" i="2"/>
  <c r="A6" i="2"/>
  <c r="B6" i="2" s="1"/>
  <c r="A14" i="2"/>
  <c r="B1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B8677824-1AE0-445C-ABAD-B97CDD1A397C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0E4F487E-04E7-46AA-8CBA-F9AB20B04522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167FF8AD-8DE1-4D6F-B513-C65FDD944E79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16B0D9F1-C8C1-40C8-9ABB-0470DC760AC4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5F1660A9-4EA1-40D2-ACC3-569E7119BE35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FD421B55-D045-4337-A374-23C7DDDCCD8F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07103291-C848-4701-BA4A-6487D6C87B7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FDD25564-3B65-46EF-B03F-1785FA295DC7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J18" authorId="0" shapeId="0" xr:uid="{3697741F-F888-4D0A-BC19-33FA4C84EFBD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J19" authorId="0" shapeId="0" xr:uid="{B529E14A-4C66-4B78-9548-E42A6D7A4B03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E3E0C3F3-1617-4C5A-BB0D-EC3F33F453BF}">
      <text>
        <r>
          <rPr>
            <b/>
            <sz val="9"/>
            <color indexed="81"/>
            <rFont val="Tahoma"/>
            <family val="2"/>
          </rPr>
          <t xml:space="preserve">Ein 'x' eingeben, um Feiertage zu markieren.
Bis Zelle A49 können Sie weitere Feiertage eingeben und mit x werden weitere Feiertage in Urlaubsübersicht angezeigt.
</t>
        </r>
      </text>
    </comment>
  </commentList>
</comments>
</file>

<file path=xl/sharedStrings.xml><?xml version="1.0" encoding="utf-8"?>
<sst xmlns="http://schemas.openxmlformats.org/spreadsheetml/2006/main" count="187" uniqueCount="56">
  <si>
    <t>Datum</t>
  </si>
  <si>
    <t>Feiertag?</t>
  </si>
  <si>
    <t>x</t>
  </si>
  <si>
    <t>Neujahr</t>
  </si>
  <si>
    <t>Berchtoldstag</t>
  </si>
  <si>
    <t>3 Könige</t>
  </si>
  <si>
    <t>Rosenmontag</t>
  </si>
  <si>
    <t>Karfreitag</t>
  </si>
  <si>
    <t>Ostersamstag</t>
  </si>
  <si>
    <t>Ostersonntag</t>
  </si>
  <si>
    <t>Ostermontag</t>
  </si>
  <si>
    <t>1. Mai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</si>
  <si>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</si>
  <si>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</si>
  <si>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</si>
  <si>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</si>
  <si>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</si>
  <si>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</si>
  <si>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</si>
  <si>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</si>
  <si>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</si>
  <si>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Nationalfeiertag (AT)</t>
  </si>
  <si>
    <t>Reformationstag</t>
  </si>
  <si>
    <t>Allerheiligen</t>
  </si>
  <si>
    <t>Volkstrauertag</t>
  </si>
  <si>
    <t>Buss- und Bettag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</si>
  <si>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</si>
  <si>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</si>
  <si>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</si>
  <si>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</si>
  <si>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</si>
  <si>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</si>
  <si>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</si>
  <si>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</si>
  <si>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</si>
  <si>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u</t>
  </si>
  <si>
    <t>Urlaub</t>
  </si>
  <si>
    <t>U</t>
  </si>
  <si>
    <t>Dienstreise</t>
  </si>
  <si>
    <t>Krankheit</t>
  </si>
  <si>
    <t>d</t>
  </si>
  <si>
    <t>D</t>
  </si>
  <si>
    <t>k</t>
  </si>
  <si>
    <t>Jahresanspruch</t>
  </si>
  <si>
    <t>Rest Vorjahr</t>
  </si>
  <si>
    <t>Genommen</t>
  </si>
  <si>
    <t>Summe</t>
  </si>
  <si>
    <t>Gesamtanspruch</t>
  </si>
  <si>
    <t>K</t>
  </si>
  <si>
    <t>Ganztägig</t>
  </si>
  <si>
    <t>Halbtägig</t>
  </si>
  <si>
    <t>Abwesenheit</t>
  </si>
  <si>
    <t>Monat / Tag</t>
  </si>
  <si>
    <t>Tage</t>
  </si>
  <si>
    <t>Aktueller Resturlaub: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</si>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</sst>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mmmm"/>
    <numFmt numFmtId="166" formatCode="dd/mm/yyyy;;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Arial Unicode MS"/>
      <family val="2"/>
    </font>
    <font>
      <sz val="11"/>
      <color theme="1" tint="0.249977111117893"/>
      <name val="Calibri"/>
      <family val="2"/>
      <scheme val="minor"/>
    </font>
    <font>
      <sz val="10"/>
      <color theme="1" tint="0.249977111117893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9"/>
      <color indexed="81"/>
      <name val="Segoe UI"/>
      <family val="2"/>
    </font>
    <font>
      <b/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FE4C2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2" borderId="2" xfId="0" applyFont="1" applyFill="1" applyBorder="1" applyAlignment="1">
      <alignment horizontal="center"/>
    </xf>
    <xf numFmtId="166" fontId="8" fillId="3" borderId="2" xfId="0" applyNumberFormat="1" applyFont="1" applyFill="1" applyBorder="1"/>
    <xf numFmtId="0" fontId="7" fillId="0" borderId="2" xfId="0" applyFont="1" applyBorder="1" applyAlignment="1" applyProtection="1">
      <alignment horizontal="center"/>
      <protection locked="0"/>
    </xf>
    <xf numFmtId="49" fontId="7" fillId="0" borderId="2" xfId="0" applyNumberFormat="1" applyFont="1" applyBorder="1" applyProtection="1">
      <protection locked="0"/>
    </xf>
    <xf numFmtId="14" fontId="7" fillId="0" borderId="2" xfId="0" applyNumberFormat="1" applyFont="1" applyBorder="1" applyProtection="1">
      <protection locked="0"/>
    </xf>
    <xf numFmtId="0" fontId="7" fillId="0" borderId="2" xfId="0" applyFont="1" applyBorder="1" applyProtection="1">
      <protection locked="0"/>
    </xf>
    <xf numFmtId="0" fontId="9" fillId="0" borderId="1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0" fillId="0" borderId="0" xfId="0" applyFont="1" applyAlignment="1"/>
    <xf numFmtId="0" fontId="0" fillId="0" borderId="22" xfId="0" applyBorder="1"/>
    <xf numFmtId="0" fontId="12" fillId="9" borderId="3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"/>
    </xf>
    <xf numFmtId="165" fontId="3" fillId="10" borderId="16" xfId="0" applyNumberFormat="1" applyFont="1" applyFill="1" applyBorder="1" applyAlignment="1">
      <alignment horizontal="center"/>
    </xf>
    <xf numFmtId="165" fontId="3" fillId="10" borderId="10" xfId="0" applyNumberFormat="1" applyFont="1" applyFill="1" applyBorder="1" applyAlignment="1">
      <alignment horizontal="center"/>
    </xf>
    <xf numFmtId="165" fontId="3" fillId="10" borderId="11" xfId="0" applyNumberFormat="1" applyFont="1" applyFill="1" applyBorder="1" applyAlignment="1">
      <alignment horizontal="center"/>
    </xf>
    <xf numFmtId="0" fontId="12" fillId="0" borderId="19" xfId="0" applyFont="1" applyBorder="1" applyAlignment="1">
      <alignment horizontal="center"/>
    </xf>
    <xf numFmtId="164" fontId="12" fillId="10" borderId="20" xfId="0" applyNumberFormat="1" applyFont="1" applyFill="1" applyBorder="1" applyAlignment="1">
      <alignment horizontal="center"/>
    </xf>
    <xf numFmtId="0" fontId="12" fillId="10" borderId="20" xfId="0" applyFont="1" applyFill="1" applyBorder="1" applyAlignment="1">
      <alignment horizontal="center"/>
    </xf>
    <xf numFmtId="0" fontId="12" fillId="10" borderId="21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11" borderId="1" xfId="0" applyFill="1" applyBorder="1" applyAlignment="1" applyProtection="1">
      <alignment horizontal="center"/>
      <protection locked="0"/>
    </xf>
    <xf numFmtId="0" fontId="0" fillId="11" borderId="13" xfId="0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2" borderId="2" xfId="0" applyNumberFormat="1" applyFont="1" applyFill="1" applyBorder="1" applyAlignment="1" applyProtection="1">
      <alignment horizontal="center"/>
    </xf>
    <xf numFmtId="14" fontId="7" fillId="0" borderId="2" xfId="0" quotePrefix="1" applyNumberFormat="1" applyFont="1" applyBorder="1" applyProtection="1"/>
    <xf numFmtId="14" fontId="8" fillId="0" borderId="2" xfId="0" quotePrefix="1" applyNumberFormat="1" applyFont="1" applyBorder="1" applyProtection="1"/>
    <xf numFmtId="0" fontId="4" fillId="2" borderId="2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/>
      <protection locked="0"/>
    </xf>
    <xf numFmtId="0" fontId="12" fillId="0" borderId="22" xfId="0" applyFont="1" applyBorder="1" applyAlignment="1">
      <alignment horizontal="right"/>
    </xf>
    <xf numFmtId="2" fontId="10" fillId="10" borderId="0" xfId="0" applyNumberFormat="1" applyFont="1" applyFill="1" applyAlignment="1">
      <alignment horizontal="right"/>
    </xf>
    <xf numFmtId="0" fontId="10" fillId="10" borderId="23" xfId="0" applyFont="1" applyFill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0" fillId="10" borderId="0" xfId="0" applyFont="1" applyFill="1" applyBorder="1" applyAlignment="1">
      <alignment horizontal="right"/>
    </xf>
    <xf numFmtId="0" fontId="12" fillId="0" borderId="0" xfId="0" applyFont="1" applyFill="1" applyAlignment="1" applyProtection="1">
      <alignment horizontal="right"/>
      <protection locked="0"/>
    </xf>
    <xf numFmtId="0" fontId="9" fillId="0" borderId="0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" fillId="0" borderId="0" xfId="0" applyFont="1" applyAlignment="1">
      <alignment horizontal="center"/>
    </xf>
    <xf numFmtId="0" fontId="0" fillId="12" borderId="0" xfId="0" applyFill="1" applyAlignment="1" applyProtection="1">
      <alignment horizontal="center"/>
    </xf>
    <xf numFmtId="0" fontId="0" fillId="7" borderId="0" xfId="0" applyFill="1" applyAlignment="1" applyProtection="1">
      <alignment horizontal="center"/>
    </xf>
    <xf numFmtId="0" fontId="0" fillId="5" borderId="0" xfId="0" applyFill="1" applyAlignment="1" applyProtection="1">
      <alignment horizontal="center"/>
    </xf>
    <xf numFmtId="0" fontId="0" fillId="8" borderId="0" xfId="0" applyFill="1" applyAlignment="1" applyProtection="1">
      <alignment horizontal="center"/>
    </xf>
    <xf numFmtId="0" fontId="0" fillId="9" borderId="0" xfId="0" applyFill="1" applyAlignment="1" applyProtection="1">
      <alignment horizontal="center"/>
    </xf>
    <xf numFmtId="0" fontId="0" fillId="6" borderId="0" xfId="0" applyFill="1" applyAlignment="1" applyProtection="1">
      <alignment horizontal="center"/>
    </xf>
  </cellXfs>
  <cellStyles count="1">
    <cellStyle name="Standard" xfId="0" builtinId="0"/>
  </cellStyles>
  <dxfs count="42">
    <dxf>
      <fill>
        <patternFill>
          <bgColor indexed="4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</dxfs>
  <tableStyles count="0" defaultTableStyle="TableStyleMedium2" defaultPivotStyle="PivotStyleLight16"/>
  <colors>
    <mruColors>
      <color rgb="FFCFE4C2"/>
      <color rgb="FFFF4343"/>
      <color rgb="FFFF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180975</xdr:colOff>
      <xdr:row>1</xdr:row>
      <xdr:rowOff>76200</xdr:rowOff>
    </xdr:from>
    <xdr:to>
      <xdr:col>35</xdr:col>
      <xdr:colOff>380999</xdr:colOff>
      <xdr:row>1</xdr:row>
      <xdr:rowOff>384551</xdr:rowOff>
    </xdr:to>
    <xdr:pic>
      <xdr:nvPicPr>
        <xdr:cNvPr id="5" name="Grafik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9F7108-6940-4BA1-B1CE-AE77EC5F6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675" y="266700"/>
          <a:ext cx="1819274" cy="3083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152400</xdr:colOff>
      <xdr:row>1</xdr:row>
      <xdr:rowOff>85725</xdr:rowOff>
    </xdr:from>
    <xdr:to>
      <xdr:col>35</xdr:col>
      <xdr:colOff>352424</xdr:colOff>
      <xdr:row>1</xdr:row>
      <xdr:rowOff>394076</xdr:rowOff>
    </xdr:to>
    <xdr:pic>
      <xdr:nvPicPr>
        <xdr:cNvPr id="6" name="Grafik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16E7D3-DD6A-4AE3-B08D-7EAE41F0C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276225"/>
          <a:ext cx="1819274" cy="3083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180975</xdr:colOff>
      <xdr:row>1</xdr:row>
      <xdr:rowOff>85725</xdr:rowOff>
    </xdr:from>
    <xdr:to>
      <xdr:col>35</xdr:col>
      <xdr:colOff>380999</xdr:colOff>
      <xdr:row>1</xdr:row>
      <xdr:rowOff>394076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C88004-CE56-4EFD-BFF1-24104F5A4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675" y="276225"/>
          <a:ext cx="1819274" cy="3083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171450</xdr:colOff>
      <xdr:row>1</xdr:row>
      <xdr:rowOff>104775</xdr:rowOff>
    </xdr:from>
    <xdr:to>
      <xdr:col>35</xdr:col>
      <xdr:colOff>371474</xdr:colOff>
      <xdr:row>2</xdr:row>
      <xdr:rowOff>13076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A0C9BE-9980-43B2-925A-B94112FF0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1150" y="295275"/>
          <a:ext cx="1819274" cy="3083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142875</xdr:colOff>
      <xdr:row>1</xdr:row>
      <xdr:rowOff>57150</xdr:rowOff>
    </xdr:from>
    <xdr:to>
      <xdr:col>35</xdr:col>
      <xdr:colOff>342899</xdr:colOff>
      <xdr:row>1</xdr:row>
      <xdr:rowOff>365501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55C4F7-3482-4E2E-B237-E48C458CA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2575" y="247650"/>
          <a:ext cx="1819274" cy="308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3C4AD-B667-4766-BF05-46D846A1A80F}">
  <sheetPr>
    <tabColor theme="7" tint="0.39997558519241921"/>
  </sheetPr>
  <dimension ref="B2:AJ23"/>
  <sheetViews>
    <sheetView showGridLines="0" showRowColHeaders="0" tabSelected="1" workbookViewId="0">
      <selection activeCell="N10" sqref="N10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2018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43101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43132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 t="s">
        <v>55</v>
      </c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43160</v>
      </c>
      <c r="C7" s="29"/>
      <c r="D7" s="30"/>
      <c r="E7" s="30"/>
      <c r="F7" s="30"/>
      <c r="G7" s="30" t="s">
        <v>35</v>
      </c>
      <c r="H7" s="30" t="s">
        <v>35</v>
      </c>
      <c r="I7" s="30" t="s">
        <v>37</v>
      </c>
      <c r="J7" s="30" t="s">
        <v>37</v>
      </c>
      <c r="K7" s="30" t="s">
        <v>37</v>
      </c>
      <c r="L7" s="30"/>
      <c r="M7" s="30"/>
      <c r="N7" s="30" t="s">
        <v>37</v>
      </c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5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43191</v>
      </c>
      <c r="C8" s="29"/>
      <c r="D8" s="44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4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43221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43252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43282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43313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43344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43374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43405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43435</v>
      </c>
      <c r="C16" s="35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7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52" t="s">
        <v>46</v>
      </c>
      <c r="AG17" s="52"/>
      <c r="AH17" s="9">
        <f>SUM(AH5:AH16)</f>
        <v>5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48" t="s">
        <v>43</v>
      </c>
      <c r="D18" s="48"/>
      <c r="E18" s="48"/>
      <c r="F18" s="48"/>
      <c r="G18" s="48"/>
      <c r="H18" s="48"/>
      <c r="I18" s="48"/>
      <c r="J18" s="51">
        <v>30</v>
      </c>
      <c r="K18" s="51"/>
      <c r="S18" s="54" t="s">
        <v>51</v>
      </c>
      <c r="T18" s="54"/>
      <c r="U18" s="54"/>
      <c r="V18" s="54"/>
      <c r="W18" s="54" t="s">
        <v>49</v>
      </c>
      <c r="X18" s="54"/>
      <c r="Y18" s="54"/>
      <c r="Z18" s="54" t="s">
        <v>50</v>
      </c>
      <c r="AA18" s="54"/>
      <c r="AB18" s="54"/>
    </row>
    <row r="19" spans="3:36" ht="17.25" x14ac:dyDescent="0.3">
      <c r="C19" s="49" t="s">
        <v>44</v>
      </c>
      <c r="D19" s="49"/>
      <c r="E19" s="49"/>
      <c r="F19" s="49"/>
      <c r="G19" s="49"/>
      <c r="H19" s="49"/>
      <c r="I19" s="49"/>
      <c r="J19" s="51">
        <v>5</v>
      </c>
      <c r="K19" s="51"/>
      <c r="S19" s="53" t="s">
        <v>36</v>
      </c>
      <c r="T19" s="53"/>
      <c r="U19" s="53"/>
      <c r="V19" s="53"/>
      <c r="W19" s="58" t="s">
        <v>37</v>
      </c>
      <c r="X19" s="58"/>
      <c r="Y19" s="58"/>
      <c r="Z19" s="55" t="s">
        <v>35</v>
      </c>
      <c r="AA19" s="55"/>
      <c r="AB19" s="55"/>
    </row>
    <row r="20" spans="3:36" ht="17.25" x14ac:dyDescent="0.3">
      <c r="C20" s="49" t="s">
        <v>47</v>
      </c>
      <c r="D20" s="49"/>
      <c r="E20" s="49"/>
      <c r="F20" s="49"/>
      <c r="G20" s="49"/>
      <c r="H20" s="49"/>
      <c r="I20" s="49"/>
      <c r="J20" s="49">
        <f>J18+J19</f>
        <v>35</v>
      </c>
      <c r="K20" s="49"/>
      <c r="L20"/>
      <c r="M20"/>
      <c r="N20"/>
      <c r="O20"/>
      <c r="P20"/>
      <c r="Q20"/>
      <c r="R20"/>
      <c r="S20" s="53" t="s">
        <v>38</v>
      </c>
      <c r="T20" s="53"/>
      <c r="U20" s="53"/>
      <c r="V20" s="53"/>
      <c r="W20" s="59" t="s">
        <v>41</v>
      </c>
      <c r="X20" s="59"/>
      <c r="Y20" s="59"/>
      <c r="Z20" s="56" t="s">
        <v>40</v>
      </c>
      <c r="AA20" s="56"/>
      <c r="AB20" s="56"/>
    </row>
    <row r="21" spans="3:36" ht="18" thickBot="1" x14ac:dyDescent="0.35">
      <c r="C21" s="45" t="s">
        <v>45</v>
      </c>
      <c r="D21" s="45"/>
      <c r="E21" s="45"/>
      <c r="F21" s="45"/>
      <c r="G21" s="45"/>
      <c r="H21" s="45"/>
      <c r="I21" s="45"/>
      <c r="J21" s="45">
        <f>SUM(AH5:AH16)</f>
        <v>5</v>
      </c>
      <c r="K21" s="45"/>
      <c r="L21" s="15"/>
      <c r="M21" s="15"/>
      <c r="N21"/>
      <c r="O21"/>
      <c r="P21"/>
      <c r="Q21"/>
      <c r="R21"/>
      <c r="S21" s="53" t="s">
        <v>39</v>
      </c>
      <c r="T21" s="53"/>
      <c r="U21" s="53"/>
      <c r="V21" s="53"/>
      <c r="W21" s="60" t="s">
        <v>48</v>
      </c>
      <c r="X21" s="60"/>
      <c r="Y21" s="60"/>
      <c r="Z21" s="57" t="s">
        <v>42</v>
      </c>
      <c r="AA21" s="57"/>
      <c r="AB21" s="57"/>
    </row>
    <row r="22" spans="3:36" ht="24" customHeight="1" thickTop="1" x14ac:dyDescent="0.3">
      <c r="C22" s="50" t="s">
        <v>54</v>
      </c>
      <c r="D22" s="50"/>
      <c r="E22" s="50"/>
      <c r="F22" s="50"/>
      <c r="G22" s="50"/>
      <c r="H22" s="50"/>
      <c r="I22" s="50"/>
      <c r="J22" s="46">
        <f>J20-J21</f>
        <v>30</v>
      </c>
      <c r="K22" s="46"/>
      <c r="L22" s="47" t="s">
        <v>53</v>
      </c>
      <c r="M22" s="47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bsKnOLmSK2TWbqcktdO8693praBHA8GQcbgtorpCtee7fcNEMCVleNkZVufP1sv6r+y+WEDoNiOgLv9bqgeu8w==" saltValue="x+ZUTo/g5n/r+ebXAOc0OQ==" spinCount="100000" sheet="1" objects="1" scenarios="1" selectLockedCells="1"/>
  <mergeCells count="24">
    <mergeCell ref="AF17:AG17"/>
    <mergeCell ref="S20:V20"/>
    <mergeCell ref="S21:V21"/>
    <mergeCell ref="Z18:AB18"/>
    <mergeCell ref="Z19:AB19"/>
    <mergeCell ref="Z20:AB20"/>
    <mergeCell ref="Z21:AB21"/>
    <mergeCell ref="S18:V18"/>
    <mergeCell ref="S19:V19"/>
    <mergeCell ref="W18:Y18"/>
    <mergeCell ref="W19:Y19"/>
    <mergeCell ref="W20:Y20"/>
    <mergeCell ref="W21:Y21"/>
    <mergeCell ref="J21:K21"/>
    <mergeCell ref="J22:K22"/>
    <mergeCell ref="L22:M22"/>
    <mergeCell ref="C18:I18"/>
    <mergeCell ref="C19:I19"/>
    <mergeCell ref="C20:I20"/>
    <mergeCell ref="C21:I21"/>
    <mergeCell ref="C22:I22"/>
    <mergeCell ref="J18:K18"/>
    <mergeCell ref="J19:K19"/>
    <mergeCell ref="J20:K20"/>
  </mergeCells>
  <conditionalFormatting sqref="C5:AG16">
    <cfRule type="expression" dxfId="41" priority="9">
      <formula>EXACT($Z$21,C5)</formula>
    </cfRule>
    <cfRule type="expression" dxfId="40" priority="10">
      <formula>EXACT($W$21,C5)</formula>
    </cfRule>
    <cfRule type="expression" dxfId="39" priority="11">
      <formula>EXACT($W$19,C5)</formula>
    </cfRule>
    <cfRule type="expression" dxfId="38" priority="12">
      <formula>EXACT($Z$19,C5)</formula>
    </cfRule>
    <cfRule type="expression" dxfId="37" priority="13">
      <formula>EXACT($Z$20,C5)</formula>
    </cfRule>
    <cfRule type="expression" dxfId="36" priority="14">
      <formula>EXACT($W$20,C5)</formula>
    </cfRule>
    <cfRule type="expression" dxfId="35" priority="16">
      <formula>WEEKDAY(DATEVALUE( C$4&amp;"."&amp;MONTH($B5)&amp;"."&amp;$B$2 ),2)&gt;5</formula>
    </cfRule>
  </conditionalFormatting>
  <pageMargins left="0.25" right="0.25" top="0.75" bottom="0.75" header="0.3" footer="0.3"/>
  <pageSetup paperSize="9" scale="85" orientation="landscape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4307DE86-D4B8-4857-9F5F-9805A1AA952D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A8FD3-8CFC-4856-A2EF-4706EC409BDB}">
  <sheetPr>
    <tabColor theme="7" tint="0.39997558519241921"/>
  </sheetPr>
  <dimension ref="B2:AJ23"/>
  <sheetViews>
    <sheetView showGridLines="0" showRowColHeaders="0" workbookViewId="0">
      <selection activeCell="C8" sqref="C8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2018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43101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43132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 t="s">
        <v>55</v>
      </c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43160</v>
      </c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0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43191</v>
      </c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4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43221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43252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43282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43313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43344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43374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43405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43435</v>
      </c>
      <c r="C16" s="35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7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52" t="s">
        <v>46</v>
      </c>
      <c r="AG17" s="52"/>
      <c r="AH17" s="9">
        <f>SUM(AH5:AH16)</f>
        <v>0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48" t="s">
        <v>43</v>
      </c>
      <c r="D18" s="48"/>
      <c r="E18" s="48"/>
      <c r="F18" s="48"/>
      <c r="G18" s="48"/>
      <c r="H18" s="48"/>
      <c r="I18" s="48"/>
      <c r="J18" s="51">
        <v>30</v>
      </c>
      <c r="K18" s="51"/>
      <c r="S18" s="54" t="s">
        <v>51</v>
      </c>
      <c r="T18" s="54"/>
      <c r="U18" s="54"/>
      <c r="V18" s="54"/>
      <c r="W18" s="54" t="s">
        <v>49</v>
      </c>
      <c r="X18" s="54"/>
      <c r="Y18" s="54"/>
      <c r="Z18" s="54" t="s">
        <v>50</v>
      </c>
      <c r="AA18" s="54"/>
      <c r="AB18" s="54"/>
    </row>
    <row r="19" spans="3:36" ht="17.25" x14ac:dyDescent="0.3">
      <c r="C19" s="49" t="s">
        <v>44</v>
      </c>
      <c r="D19" s="49"/>
      <c r="E19" s="49"/>
      <c r="F19" s="49"/>
      <c r="G19" s="49"/>
      <c r="H19" s="49"/>
      <c r="I19" s="49"/>
      <c r="J19" s="51">
        <v>0</v>
      </c>
      <c r="K19" s="51"/>
      <c r="S19" s="53" t="s">
        <v>36</v>
      </c>
      <c r="T19" s="53"/>
      <c r="U19" s="53"/>
      <c r="V19" s="53"/>
      <c r="W19" s="58" t="s">
        <v>37</v>
      </c>
      <c r="X19" s="58"/>
      <c r="Y19" s="58"/>
      <c r="Z19" s="55" t="s">
        <v>35</v>
      </c>
      <c r="AA19" s="55"/>
      <c r="AB19" s="55"/>
    </row>
    <row r="20" spans="3:36" ht="17.25" x14ac:dyDescent="0.3">
      <c r="C20" s="49" t="s">
        <v>47</v>
      </c>
      <c r="D20" s="49"/>
      <c r="E20" s="49"/>
      <c r="F20" s="49"/>
      <c r="G20" s="49"/>
      <c r="H20" s="49"/>
      <c r="I20" s="49"/>
      <c r="J20" s="49">
        <f>J18+J19</f>
        <v>30</v>
      </c>
      <c r="K20" s="49"/>
      <c r="L20"/>
      <c r="M20"/>
      <c r="N20"/>
      <c r="O20"/>
      <c r="P20"/>
      <c r="Q20"/>
      <c r="R20"/>
      <c r="S20" s="53" t="s">
        <v>38</v>
      </c>
      <c r="T20" s="53"/>
      <c r="U20" s="53"/>
      <c r="V20" s="53"/>
      <c r="W20" s="59" t="s">
        <v>41</v>
      </c>
      <c r="X20" s="59"/>
      <c r="Y20" s="59"/>
      <c r="Z20" s="56" t="s">
        <v>40</v>
      </c>
      <c r="AA20" s="56"/>
      <c r="AB20" s="56"/>
    </row>
    <row r="21" spans="3:36" ht="18" thickBot="1" x14ac:dyDescent="0.35">
      <c r="C21" s="45" t="s">
        <v>45</v>
      </c>
      <c r="D21" s="45"/>
      <c r="E21" s="45"/>
      <c r="F21" s="45"/>
      <c r="G21" s="45"/>
      <c r="H21" s="45"/>
      <c r="I21" s="45"/>
      <c r="J21" s="45">
        <f>SUM(AH5:AH16)</f>
        <v>0</v>
      </c>
      <c r="K21" s="45"/>
      <c r="L21" s="15"/>
      <c r="M21" s="15"/>
      <c r="N21"/>
      <c r="O21"/>
      <c r="P21"/>
      <c r="Q21"/>
      <c r="R21"/>
      <c r="S21" s="53" t="s">
        <v>39</v>
      </c>
      <c r="T21" s="53"/>
      <c r="U21" s="53"/>
      <c r="V21" s="53"/>
      <c r="W21" s="60" t="s">
        <v>48</v>
      </c>
      <c r="X21" s="60"/>
      <c r="Y21" s="60"/>
      <c r="Z21" s="57" t="s">
        <v>42</v>
      </c>
      <c r="AA21" s="57"/>
      <c r="AB21" s="57"/>
    </row>
    <row r="22" spans="3:36" ht="24" customHeight="1" thickTop="1" x14ac:dyDescent="0.3">
      <c r="C22" s="50" t="s">
        <v>54</v>
      </c>
      <c r="D22" s="50"/>
      <c r="E22" s="50"/>
      <c r="F22" s="50"/>
      <c r="G22" s="50"/>
      <c r="H22" s="50"/>
      <c r="I22" s="50"/>
      <c r="J22" s="46">
        <f>J20-J21</f>
        <v>30</v>
      </c>
      <c r="K22" s="46"/>
      <c r="L22" s="47" t="s">
        <v>53</v>
      </c>
      <c r="M22" s="47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WtABBFeCPlWO+9cMWF8/mE/kEUyEZd5qFPLj6TXb+QF+20AvsJn0Y7C+hgxAq2hUpIVrxfMEoxSWW/GnQKEXkQ==" saltValue="2dXQIfGSn8gF6iXCePR94g==" spinCount="100000" sheet="1" objects="1" scenarios="1" selectLockedCells="1"/>
  <mergeCells count="24">
    <mergeCell ref="C19:I19"/>
    <mergeCell ref="J19:K19"/>
    <mergeCell ref="AF17:AG17"/>
    <mergeCell ref="C18:I18"/>
    <mergeCell ref="J18:K18"/>
    <mergeCell ref="S18:V18"/>
    <mergeCell ref="W18:Y18"/>
    <mergeCell ref="Z18:AB18"/>
    <mergeCell ref="C20:I20"/>
    <mergeCell ref="J20:K20"/>
    <mergeCell ref="S20:V20"/>
    <mergeCell ref="W20:Y20"/>
    <mergeCell ref="Z20:AB20"/>
    <mergeCell ref="S19:V19"/>
    <mergeCell ref="S21:V21"/>
    <mergeCell ref="W21:Y21"/>
    <mergeCell ref="W19:Y19"/>
    <mergeCell ref="Z19:AB19"/>
    <mergeCell ref="Z21:AB21"/>
    <mergeCell ref="C22:I22"/>
    <mergeCell ref="J22:K22"/>
    <mergeCell ref="L22:M22"/>
    <mergeCell ref="C21:I21"/>
    <mergeCell ref="J21:K21"/>
  </mergeCells>
  <conditionalFormatting sqref="C5:AG16">
    <cfRule type="expression" dxfId="33" priority="1">
      <formula>EXACT($Z$21,C5)</formula>
    </cfRule>
    <cfRule type="expression" dxfId="32" priority="2">
      <formula>EXACT($W$21,C5)</formula>
    </cfRule>
    <cfRule type="expression" dxfId="31" priority="3">
      <formula>EXACT($W$19,C5)</formula>
    </cfRule>
    <cfRule type="expression" dxfId="30" priority="4">
      <formula>EXACT($Z$19,C5)</formula>
    </cfRule>
    <cfRule type="expression" dxfId="29" priority="5">
      <formula>EXACT($Z$20,C5)</formula>
    </cfRule>
    <cfRule type="expression" dxfId="28" priority="6">
      <formula>EXACT($W$20,C5)</formula>
    </cfRule>
    <cfRule type="expression" dxfId="27" priority="8">
      <formula>WEEKDAY(DATEVALUE( C$4&amp;"."&amp;MONTH($B5)&amp;"."&amp;$B$2 ),2)&gt;5</formula>
    </cfRule>
  </conditionalFormatting>
  <pageMargins left="0.7" right="0.7" top="0.78740157499999996" bottom="0.78740157499999996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5C5969E8-F53B-4BB6-A4CD-586074319565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E8054-C895-4B68-9ADC-EBB42D98B7E5}">
  <sheetPr>
    <tabColor theme="7" tint="0.39997558519241921"/>
  </sheetPr>
  <dimension ref="B2:AJ23"/>
  <sheetViews>
    <sheetView showGridLines="0" showRowColHeaders="0" workbookViewId="0">
      <selection activeCell="J18" sqref="J18:K18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2018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43101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43132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 t="s">
        <v>55</v>
      </c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43160</v>
      </c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0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43191</v>
      </c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4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43221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43252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43282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43313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43344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43374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43405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43435</v>
      </c>
      <c r="C16" s="35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7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52" t="s">
        <v>46</v>
      </c>
      <c r="AG17" s="52"/>
      <c r="AH17" s="9">
        <f>SUM(AH5:AH16)</f>
        <v>0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48" t="s">
        <v>43</v>
      </c>
      <c r="D18" s="48"/>
      <c r="E18" s="48"/>
      <c r="F18" s="48"/>
      <c r="G18" s="48"/>
      <c r="H18" s="48"/>
      <c r="I18" s="48"/>
      <c r="J18" s="51">
        <v>30</v>
      </c>
      <c r="K18" s="51"/>
      <c r="S18" s="54" t="s">
        <v>51</v>
      </c>
      <c r="T18" s="54"/>
      <c r="U18" s="54"/>
      <c r="V18" s="54"/>
      <c r="W18" s="54" t="s">
        <v>49</v>
      </c>
      <c r="X18" s="54"/>
      <c r="Y18" s="54"/>
      <c r="Z18" s="54" t="s">
        <v>50</v>
      </c>
      <c r="AA18" s="54"/>
      <c r="AB18" s="54"/>
    </row>
    <row r="19" spans="3:36" ht="17.25" x14ac:dyDescent="0.3">
      <c r="C19" s="49" t="s">
        <v>44</v>
      </c>
      <c r="D19" s="49"/>
      <c r="E19" s="49"/>
      <c r="F19" s="49"/>
      <c r="G19" s="49"/>
      <c r="H19" s="49"/>
      <c r="I19" s="49"/>
      <c r="J19" s="51">
        <v>0</v>
      </c>
      <c r="K19" s="51"/>
      <c r="S19" s="53" t="s">
        <v>36</v>
      </c>
      <c r="T19" s="53"/>
      <c r="U19" s="53"/>
      <c r="V19" s="53"/>
      <c r="W19" s="58" t="s">
        <v>37</v>
      </c>
      <c r="X19" s="58"/>
      <c r="Y19" s="58"/>
      <c r="Z19" s="55" t="s">
        <v>35</v>
      </c>
      <c r="AA19" s="55"/>
      <c r="AB19" s="55"/>
    </row>
    <row r="20" spans="3:36" ht="17.25" x14ac:dyDescent="0.3">
      <c r="C20" s="49" t="s">
        <v>47</v>
      </c>
      <c r="D20" s="49"/>
      <c r="E20" s="49"/>
      <c r="F20" s="49"/>
      <c r="G20" s="49"/>
      <c r="H20" s="49"/>
      <c r="I20" s="49"/>
      <c r="J20" s="49">
        <f>J18+J19</f>
        <v>30</v>
      </c>
      <c r="K20" s="49"/>
      <c r="L20"/>
      <c r="M20"/>
      <c r="N20"/>
      <c r="O20"/>
      <c r="P20"/>
      <c r="Q20"/>
      <c r="R20"/>
      <c r="S20" s="53" t="s">
        <v>38</v>
      </c>
      <c r="T20" s="53"/>
      <c r="U20" s="53"/>
      <c r="V20" s="53"/>
      <c r="W20" s="59" t="s">
        <v>41</v>
      </c>
      <c r="X20" s="59"/>
      <c r="Y20" s="59"/>
      <c r="Z20" s="56" t="s">
        <v>40</v>
      </c>
      <c r="AA20" s="56"/>
      <c r="AB20" s="56"/>
    </row>
    <row r="21" spans="3:36" ht="18" thickBot="1" x14ac:dyDescent="0.35">
      <c r="C21" s="45" t="s">
        <v>45</v>
      </c>
      <c r="D21" s="45"/>
      <c r="E21" s="45"/>
      <c r="F21" s="45"/>
      <c r="G21" s="45"/>
      <c r="H21" s="45"/>
      <c r="I21" s="45"/>
      <c r="J21" s="45">
        <f>SUM(AH5:AH16)</f>
        <v>0</v>
      </c>
      <c r="K21" s="45"/>
      <c r="L21" s="15"/>
      <c r="M21" s="15"/>
      <c r="N21"/>
      <c r="O21"/>
      <c r="P21"/>
      <c r="Q21"/>
      <c r="R21"/>
      <c r="S21" s="53" t="s">
        <v>39</v>
      </c>
      <c r="T21" s="53"/>
      <c r="U21" s="53"/>
      <c r="V21" s="53"/>
      <c r="W21" s="60" t="s">
        <v>48</v>
      </c>
      <c r="X21" s="60"/>
      <c r="Y21" s="60"/>
      <c r="Z21" s="57" t="s">
        <v>42</v>
      </c>
      <c r="AA21" s="57"/>
      <c r="AB21" s="57"/>
    </row>
    <row r="22" spans="3:36" ht="24" customHeight="1" thickTop="1" x14ac:dyDescent="0.3">
      <c r="C22" s="50" t="s">
        <v>54</v>
      </c>
      <c r="D22" s="50"/>
      <c r="E22" s="50"/>
      <c r="F22" s="50"/>
      <c r="G22" s="50"/>
      <c r="H22" s="50"/>
      <c r="I22" s="50"/>
      <c r="J22" s="46">
        <f>J20-J21</f>
        <v>30</v>
      </c>
      <c r="K22" s="46"/>
      <c r="L22" s="47" t="s">
        <v>53</v>
      </c>
      <c r="M22" s="47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OP9SXKhxZ+PmtkIo+JfLonHXGDWoDZd+nwFM/VfeBLtf8zIrRpDAawjUCJ9f5lDaIW1aSmqHet1ZAcxXV+ARLw==" saltValue="7E1diQqDpq/JldxsnWWPZA==" spinCount="100000" sheet="1" objects="1" scenarios="1" selectLockedCells="1"/>
  <mergeCells count="24">
    <mergeCell ref="C19:I19"/>
    <mergeCell ref="J19:K19"/>
    <mergeCell ref="AF17:AG17"/>
    <mergeCell ref="C18:I18"/>
    <mergeCell ref="J18:K18"/>
    <mergeCell ref="S18:V18"/>
    <mergeCell ref="W18:Y18"/>
    <mergeCell ref="Z18:AB18"/>
    <mergeCell ref="C20:I20"/>
    <mergeCell ref="J20:K20"/>
    <mergeCell ref="S20:V20"/>
    <mergeCell ref="W20:Y20"/>
    <mergeCell ref="Z20:AB20"/>
    <mergeCell ref="S19:V19"/>
    <mergeCell ref="S21:V21"/>
    <mergeCell ref="W21:Y21"/>
    <mergeCell ref="W19:Y19"/>
    <mergeCell ref="Z19:AB19"/>
    <mergeCell ref="Z21:AB21"/>
    <mergeCell ref="C22:I22"/>
    <mergeCell ref="J22:K22"/>
    <mergeCell ref="L22:M22"/>
    <mergeCell ref="C21:I21"/>
    <mergeCell ref="J21:K21"/>
  </mergeCells>
  <conditionalFormatting sqref="C5:AG16">
    <cfRule type="expression" dxfId="25" priority="1">
      <formula>EXACT($Z$21,C5)</formula>
    </cfRule>
    <cfRule type="expression" dxfId="24" priority="2">
      <formula>EXACT($W$21,C5)</formula>
    </cfRule>
    <cfRule type="expression" dxfId="23" priority="3">
      <formula>EXACT($W$19,C5)</formula>
    </cfRule>
    <cfRule type="expression" dxfId="22" priority="4">
      <formula>EXACT($Z$19,C5)</formula>
    </cfRule>
    <cfRule type="expression" dxfId="21" priority="5">
      <formula>EXACT($Z$20,C5)</formula>
    </cfRule>
    <cfRule type="expression" dxfId="20" priority="6">
      <formula>EXACT($W$20,C5)</formula>
    </cfRule>
    <cfRule type="expression" dxfId="19" priority="8">
      <formula>WEEKDAY(DATEVALUE( C$4&amp;"."&amp;MONTH($B5)&amp;"."&amp;$B$2 ),2)&gt;5</formula>
    </cfRule>
  </conditionalFormatting>
  <pageMargins left="0.7" right="0.7" top="0.78740157499999996" bottom="0.78740157499999996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429E74CB-E005-4A08-B6FB-E14178C620EA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DA8C4-17BE-4A70-A165-F8A425107F7A}">
  <sheetPr>
    <tabColor theme="7" tint="0.39997558519241921"/>
  </sheetPr>
  <dimension ref="B2:AJ23"/>
  <sheetViews>
    <sheetView showGridLines="0" showRowColHeaders="0" workbookViewId="0">
      <selection activeCell="O8" sqref="O8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2018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43101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43132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 t="s">
        <v>55</v>
      </c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43160</v>
      </c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0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43191</v>
      </c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4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43221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43252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43282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43313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43344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43374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43405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43435</v>
      </c>
      <c r="C16" s="35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7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52" t="s">
        <v>46</v>
      </c>
      <c r="AG17" s="52"/>
      <c r="AH17" s="9">
        <f>SUM(AH5:AH16)</f>
        <v>0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48" t="s">
        <v>43</v>
      </c>
      <c r="D18" s="48"/>
      <c r="E18" s="48"/>
      <c r="F18" s="48"/>
      <c r="G18" s="48"/>
      <c r="H18" s="48"/>
      <c r="I18" s="48"/>
      <c r="J18" s="51">
        <v>30</v>
      </c>
      <c r="K18" s="51"/>
      <c r="S18" s="54" t="s">
        <v>51</v>
      </c>
      <c r="T18" s="54"/>
      <c r="U18" s="54"/>
      <c r="V18" s="54"/>
      <c r="W18" s="54" t="s">
        <v>49</v>
      </c>
      <c r="X18" s="54"/>
      <c r="Y18" s="54"/>
      <c r="Z18" s="54" t="s">
        <v>50</v>
      </c>
      <c r="AA18" s="54"/>
      <c r="AB18" s="54"/>
    </row>
    <row r="19" spans="3:36" ht="17.25" x14ac:dyDescent="0.3">
      <c r="C19" s="49" t="s">
        <v>44</v>
      </c>
      <c r="D19" s="49"/>
      <c r="E19" s="49"/>
      <c r="F19" s="49"/>
      <c r="G19" s="49"/>
      <c r="H19" s="49"/>
      <c r="I19" s="49"/>
      <c r="J19" s="51">
        <v>0</v>
      </c>
      <c r="K19" s="51"/>
      <c r="S19" s="53" t="s">
        <v>36</v>
      </c>
      <c r="T19" s="53"/>
      <c r="U19" s="53"/>
      <c r="V19" s="53"/>
      <c r="W19" s="58" t="s">
        <v>37</v>
      </c>
      <c r="X19" s="58"/>
      <c r="Y19" s="58"/>
      <c r="Z19" s="55" t="s">
        <v>35</v>
      </c>
      <c r="AA19" s="55"/>
      <c r="AB19" s="55"/>
    </row>
    <row r="20" spans="3:36" ht="17.25" x14ac:dyDescent="0.3">
      <c r="C20" s="49" t="s">
        <v>47</v>
      </c>
      <c r="D20" s="49"/>
      <c r="E20" s="49"/>
      <c r="F20" s="49"/>
      <c r="G20" s="49"/>
      <c r="H20" s="49"/>
      <c r="I20" s="49"/>
      <c r="J20" s="49">
        <f>J18+J19</f>
        <v>30</v>
      </c>
      <c r="K20" s="49"/>
      <c r="L20"/>
      <c r="M20"/>
      <c r="N20"/>
      <c r="O20"/>
      <c r="P20"/>
      <c r="Q20"/>
      <c r="R20"/>
      <c r="S20" s="53" t="s">
        <v>38</v>
      </c>
      <c r="T20" s="53"/>
      <c r="U20" s="53"/>
      <c r="V20" s="53"/>
      <c r="W20" s="59" t="s">
        <v>41</v>
      </c>
      <c r="X20" s="59"/>
      <c r="Y20" s="59"/>
      <c r="Z20" s="56" t="s">
        <v>40</v>
      </c>
      <c r="AA20" s="56"/>
      <c r="AB20" s="56"/>
    </row>
    <row r="21" spans="3:36" ht="18" thickBot="1" x14ac:dyDescent="0.35">
      <c r="C21" s="45" t="s">
        <v>45</v>
      </c>
      <c r="D21" s="45"/>
      <c r="E21" s="45"/>
      <c r="F21" s="45"/>
      <c r="G21" s="45"/>
      <c r="H21" s="45"/>
      <c r="I21" s="45"/>
      <c r="J21" s="45">
        <f>SUM(AH5:AH16)</f>
        <v>0</v>
      </c>
      <c r="K21" s="45"/>
      <c r="L21" s="15"/>
      <c r="M21" s="15"/>
      <c r="N21"/>
      <c r="O21"/>
      <c r="P21"/>
      <c r="Q21"/>
      <c r="R21"/>
      <c r="S21" s="53" t="s">
        <v>39</v>
      </c>
      <c r="T21" s="53"/>
      <c r="U21" s="53"/>
      <c r="V21" s="53"/>
      <c r="W21" s="60" t="s">
        <v>48</v>
      </c>
      <c r="X21" s="60"/>
      <c r="Y21" s="60"/>
      <c r="Z21" s="57" t="s">
        <v>42</v>
      </c>
      <c r="AA21" s="57"/>
      <c r="AB21" s="57"/>
    </row>
    <row r="22" spans="3:36" ht="24" customHeight="1" thickTop="1" x14ac:dyDescent="0.3">
      <c r="C22" s="50" t="s">
        <v>54</v>
      </c>
      <c r="D22" s="50"/>
      <c r="E22" s="50"/>
      <c r="F22" s="50"/>
      <c r="G22" s="50"/>
      <c r="H22" s="50"/>
      <c r="I22" s="50"/>
      <c r="J22" s="46">
        <f>J20-J21</f>
        <v>30</v>
      </c>
      <c r="K22" s="46"/>
      <c r="L22" s="47" t="s">
        <v>53</v>
      </c>
      <c r="M22" s="47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yUsj01I8lT3zUjGUdwBmMJVtS6E1hyIPavF5G1tOaBQK3ix53nLwp6XmGMP3S6Vpxxi63B5b52bdO7RHAO+tyw==" saltValue="Kk10KmI8DzBvCDULRRd+jw==" spinCount="100000" sheet="1" objects="1" scenarios="1" selectLockedCells="1"/>
  <mergeCells count="24">
    <mergeCell ref="C19:I19"/>
    <mergeCell ref="J19:K19"/>
    <mergeCell ref="AF17:AG17"/>
    <mergeCell ref="C18:I18"/>
    <mergeCell ref="J18:K18"/>
    <mergeCell ref="S18:V18"/>
    <mergeCell ref="W18:Y18"/>
    <mergeCell ref="Z18:AB18"/>
    <mergeCell ref="C20:I20"/>
    <mergeCell ref="J20:K20"/>
    <mergeCell ref="S20:V20"/>
    <mergeCell ref="W20:Y20"/>
    <mergeCell ref="Z20:AB20"/>
    <mergeCell ref="S19:V19"/>
    <mergeCell ref="S21:V21"/>
    <mergeCell ref="W21:Y21"/>
    <mergeCell ref="W19:Y19"/>
    <mergeCell ref="Z19:AB19"/>
    <mergeCell ref="Z21:AB21"/>
    <mergeCell ref="C22:I22"/>
    <mergeCell ref="J22:K22"/>
    <mergeCell ref="L22:M22"/>
    <mergeCell ref="C21:I21"/>
    <mergeCell ref="J21:K21"/>
  </mergeCells>
  <conditionalFormatting sqref="C5:AG16">
    <cfRule type="expression" dxfId="17" priority="1">
      <formula>EXACT($Z$21,C5)</formula>
    </cfRule>
    <cfRule type="expression" dxfId="16" priority="2">
      <formula>EXACT($W$21,C5)</formula>
    </cfRule>
    <cfRule type="expression" dxfId="15" priority="3">
      <formula>EXACT($W$19,C5)</formula>
    </cfRule>
    <cfRule type="expression" dxfId="14" priority="4">
      <formula>EXACT($Z$19,C5)</formula>
    </cfRule>
    <cfRule type="expression" dxfId="13" priority="5">
      <formula>EXACT($Z$20,C5)</formula>
    </cfRule>
    <cfRule type="expression" dxfId="12" priority="6">
      <formula>EXACT($W$20,C5)</formula>
    </cfRule>
    <cfRule type="expression" dxfId="11" priority="8">
      <formula>WEEKDAY(DATEVALUE( C$4&amp;"."&amp;MONTH($B5)&amp;"."&amp;$B$2 ),2)&gt;5</formula>
    </cfRule>
  </conditionalFormatting>
  <pageMargins left="0.7" right="0.7" top="0.78740157499999996" bottom="0.78740157499999996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79CDE5AA-214B-4470-B31E-DE1C8A18C8C3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C3A0D-0481-4916-8FAF-4BDBD71AFAC9}">
  <sheetPr>
    <tabColor theme="7" tint="0.39997558519241921"/>
  </sheetPr>
  <dimension ref="B2:AJ23"/>
  <sheetViews>
    <sheetView showGridLines="0" showRowColHeaders="0" workbookViewId="0">
      <selection activeCell="D5" sqref="D5"/>
    </sheetView>
  </sheetViews>
  <sheetFormatPr baseColWidth="10" defaultColWidth="4.5703125" defaultRowHeight="15" x14ac:dyDescent="0.25"/>
  <cols>
    <col min="1" max="1" width="1.5703125" customWidth="1"/>
    <col min="2" max="2" width="13.85546875" bestFit="1" customWidth="1"/>
    <col min="3" max="33" width="4.28515625" style="1" customWidth="1"/>
    <col min="34" max="36" width="5.7109375" customWidth="1"/>
  </cols>
  <sheetData>
    <row r="2" spans="2:36" ht="31.5" x14ac:dyDescent="0.5">
      <c r="B2" s="10">
        <v>2018</v>
      </c>
    </row>
    <row r="3" spans="2:36" ht="15.75" thickBot="1" x14ac:dyDescent="0.3"/>
    <row r="4" spans="2:36" ht="18" thickBot="1" x14ac:dyDescent="0.35">
      <c r="B4" s="21" t="s">
        <v>52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3">
        <v>10</v>
      </c>
      <c r="M4" s="23">
        <v>11</v>
      </c>
      <c r="N4" s="23">
        <v>12</v>
      </c>
      <c r="O4" s="23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23">
        <v>19</v>
      </c>
      <c r="V4" s="23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23">
        <v>26</v>
      </c>
      <c r="AC4" s="23">
        <v>27</v>
      </c>
      <c r="AD4" s="23">
        <v>28</v>
      </c>
      <c r="AE4" s="23">
        <v>29</v>
      </c>
      <c r="AF4" s="23">
        <v>30</v>
      </c>
      <c r="AG4" s="24">
        <v>31</v>
      </c>
      <c r="AH4" s="25" t="str">
        <f>W19</f>
        <v>U</v>
      </c>
      <c r="AI4" s="16" t="str">
        <f>W20</f>
        <v>D</v>
      </c>
      <c r="AJ4" s="17" t="str">
        <f>W21</f>
        <v>K</v>
      </c>
    </row>
    <row r="5" spans="2:36" ht="24.95" customHeight="1" x14ac:dyDescent="0.3">
      <c r="B5" s="18">
        <f>DATEVALUE("01.01."&amp;$B$2)</f>
        <v>43101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11">
        <f>SUMPRODUCT((--EXACT("u",C5:AG5)))/2+SUMPRODUCT((--EXACT("U",C5:AG5)))</f>
        <v>0</v>
      </c>
      <c r="AI5" s="11">
        <f>SUMPRODUCT((--EXACT("d",C5:AG5)))/2+SUMPRODUCT((--EXACT("D",C5:AG5)))</f>
        <v>0</v>
      </c>
      <c r="AJ5" s="11">
        <f>SUMPRODUCT((--EXACT("k",C5:AG5)))/2+SUMPRODUCT((--EXACT("K",C5:AG5)))</f>
        <v>0</v>
      </c>
    </row>
    <row r="6" spans="2:36" ht="24.95" customHeight="1" x14ac:dyDescent="0.3">
      <c r="B6" s="19">
        <f>DATEVALUE("01.02."&amp;$B$2)</f>
        <v>43132</v>
      </c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 t="s">
        <v>55</v>
      </c>
      <c r="AF6" s="31" t="s">
        <v>55</v>
      </c>
      <c r="AG6" s="32" t="s">
        <v>55</v>
      </c>
      <c r="AH6" s="12">
        <f t="shared" ref="AH6:AH16" si="0">SUMPRODUCT((--EXACT("u",C6:AG6)))/2+SUMPRODUCT((--EXACT("U",C6:AG6)))</f>
        <v>0</v>
      </c>
      <c r="AI6" s="12">
        <f t="shared" ref="AI6:AI16" si="1">SUMPRODUCT((--EXACT("d",C6:AG6)))/2+SUMPRODUCT((--EXACT("D",C6:AG6)))</f>
        <v>0</v>
      </c>
      <c r="AJ6" s="12">
        <f t="shared" ref="AJ6:AJ16" si="2">SUMPRODUCT((--EXACT("k",C6:AG6)))/2+SUMPRODUCT((--EXACT("K",C6:AG6)))</f>
        <v>0</v>
      </c>
    </row>
    <row r="7" spans="2:36" ht="24.95" customHeight="1" x14ac:dyDescent="0.3">
      <c r="B7" s="19">
        <f>DATEVALUE("01.03."&amp;$B$2)</f>
        <v>43160</v>
      </c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3"/>
      <c r="AH7" s="12">
        <f t="shared" si="0"/>
        <v>0</v>
      </c>
      <c r="AI7" s="12">
        <f t="shared" si="1"/>
        <v>0</v>
      </c>
      <c r="AJ7" s="12">
        <f t="shared" si="2"/>
        <v>0</v>
      </c>
    </row>
    <row r="8" spans="2:36" ht="24.95" customHeight="1" x14ac:dyDescent="0.3">
      <c r="B8" s="19">
        <f>DATEVALUE("01.04."&amp;$B$2)</f>
        <v>43191</v>
      </c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4"/>
      <c r="AE8" s="30"/>
      <c r="AF8" s="30"/>
      <c r="AG8" s="32" t="s">
        <v>55</v>
      </c>
      <c r="AH8" s="12">
        <f t="shared" si="0"/>
        <v>0</v>
      </c>
      <c r="AI8" s="12">
        <f t="shared" si="1"/>
        <v>0</v>
      </c>
      <c r="AJ8" s="12">
        <f t="shared" si="2"/>
        <v>0</v>
      </c>
    </row>
    <row r="9" spans="2:36" ht="24.95" customHeight="1" x14ac:dyDescent="0.3">
      <c r="B9" s="19">
        <f>DATEVALUE("01.05."&amp;$B$2)</f>
        <v>43221</v>
      </c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3"/>
      <c r="AH9" s="12">
        <f t="shared" si="0"/>
        <v>0</v>
      </c>
      <c r="AI9" s="12">
        <f t="shared" si="1"/>
        <v>0</v>
      </c>
      <c r="AJ9" s="12">
        <f t="shared" si="2"/>
        <v>0</v>
      </c>
    </row>
    <row r="10" spans="2:36" ht="24.95" customHeight="1" x14ac:dyDescent="0.3">
      <c r="B10" s="19">
        <f>DATEVALUE("01.06."&amp;$B$2)</f>
        <v>43252</v>
      </c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 t="s">
        <v>55</v>
      </c>
      <c r="AH10" s="12">
        <f t="shared" si="0"/>
        <v>0</v>
      </c>
      <c r="AI10" s="12">
        <f t="shared" si="1"/>
        <v>0</v>
      </c>
      <c r="AJ10" s="12">
        <f t="shared" si="2"/>
        <v>0</v>
      </c>
    </row>
    <row r="11" spans="2:36" ht="24.95" customHeight="1" x14ac:dyDescent="0.3">
      <c r="B11" s="19">
        <f>DATEVALUE("01.07."&amp;$B$2)</f>
        <v>43282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3"/>
      <c r="AH11" s="12">
        <f t="shared" si="0"/>
        <v>0</v>
      </c>
      <c r="AI11" s="12">
        <f t="shared" si="1"/>
        <v>0</v>
      </c>
      <c r="AJ11" s="12">
        <f t="shared" si="2"/>
        <v>0</v>
      </c>
    </row>
    <row r="12" spans="2:36" ht="24.95" customHeight="1" x14ac:dyDescent="0.3">
      <c r="B12" s="19">
        <f>DATEVALUE("01.08."&amp;$B$2)</f>
        <v>43313</v>
      </c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3"/>
      <c r="AH12" s="12">
        <f t="shared" si="0"/>
        <v>0</v>
      </c>
      <c r="AI12" s="12">
        <f t="shared" si="1"/>
        <v>0</v>
      </c>
      <c r="AJ12" s="12">
        <f t="shared" si="2"/>
        <v>0</v>
      </c>
    </row>
    <row r="13" spans="2:36" ht="24.95" customHeight="1" x14ac:dyDescent="0.3">
      <c r="B13" s="19">
        <f>DATEVALUE("01.9."&amp;$B$2)</f>
        <v>43344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 t="s">
        <v>55</v>
      </c>
      <c r="AH13" s="12">
        <f t="shared" si="0"/>
        <v>0</v>
      </c>
      <c r="AI13" s="12">
        <f t="shared" si="1"/>
        <v>0</v>
      </c>
      <c r="AJ13" s="12">
        <f t="shared" si="2"/>
        <v>0</v>
      </c>
    </row>
    <row r="14" spans="2:36" ht="24.95" customHeight="1" x14ac:dyDescent="0.3">
      <c r="B14" s="19">
        <f>DATEVALUE("01.10."&amp;$B$2)</f>
        <v>43374</v>
      </c>
      <c r="C14" s="2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3"/>
      <c r="AH14" s="12">
        <f t="shared" si="0"/>
        <v>0</v>
      </c>
      <c r="AI14" s="12">
        <f t="shared" si="1"/>
        <v>0</v>
      </c>
      <c r="AJ14" s="12">
        <f t="shared" si="2"/>
        <v>0</v>
      </c>
    </row>
    <row r="15" spans="2:36" ht="24.95" customHeight="1" x14ac:dyDescent="0.3">
      <c r="B15" s="19">
        <f>DATEVALUE("01.11."&amp;$B$2)</f>
        <v>43405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 t="s">
        <v>55</v>
      </c>
      <c r="AH15" s="12">
        <f t="shared" si="0"/>
        <v>0</v>
      </c>
      <c r="AI15" s="12">
        <f t="shared" si="1"/>
        <v>0</v>
      </c>
      <c r="AJ15" s="12">
        <f t="shared" si="2"/>
        <v>0</v>
      </c>
    </row>
    <row r="16" spans="2:36" ht="24.95" customHeight="1" thickBot="1" x14ac:dyDescent="0.35">
      <c r="B16" s="20">
        <f>DATEVALUE("01.12."&amp;$B$2)</f>
        <v>43435</v>
      </c>
      <c r="C16" s="35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7"/>
      <c r="AH16" s="13">
        <f t="shared" si="0"/>
        <v>0</v>
      </c>
      <c r="AI16" s="13">
        <f t="shared" si="1"/>
        <v>0</v>
      </c>
      <c r="AJ16" s="13">
        <f t="shared" si="2"/>
        <v>0</v>
      </c>
    </row>
    <row r="17" spans="3:36" ht="16.5" thickBot="1" x14ac:dyDescent="0.3">
      <c r="AF17" s="52" t="s">
        <v>46</v>
      </c>
      <c r="AG17" s="52"/>
      <c r="AH17" s="9">
        <f>SUM(AH5:AH16)</f>
        <v>0</v>
      </c>
      <c r="AI17" s="9">
        <f t="shared" ref="AI17:AJ17" si="3">SUM(AI5:AI16)</f>
        <v>0</v>
      </c>
      <c r="AJ17" s="9">
        <f t="shared" si="3"/>
        <v>0</v>
      </c>
    </row>
    <row r="18" spans="3:36" ht="17.25" x14ac:dyDescent="0.3">
      <c r="C18" s="48" t="s">
        <v>43</v>
      </c>
      <c r="D18" s="48"/>
      <c r="E18" s="48"/>
      <c r="F18" s="48"/>
      <c r="G18" s="48"/>
      <c r="H18" s="48"/>
      <c r="I18" s="48"/>
      <c r="J18" s="51">
        <v>30</v>
      </c>
      <c r="K18" s="51"/>
      <c r="S18" s="54" t="s">
        <v>51</v>
      </c>
      <c r="T18" s="54"/>
      <c r="U18" s="54"/>
      <c r="V18" s="54"/>
      <c r="W18" s="54" t="s">
        <v>49</v>
      </c>
      <c r="X18" s="54"/>
      <c r="Y18" s="54"/>
      <c r="Z18" s="54" t="s">
        <v>50</v>
      </c>
      <c r="AA18" s="54"/>
      <c r="AB18" s="54"/>
    </row>
    <row r="19" spans="3:36" ht="17.25" x14ac:dyDescent="0.3">
      <c r="C19" s="49" t="s">
        <v>44</v>
      </c>
      <c r="D19" s="49"/>
      <c r="E19" s="49"/>
      <c r="F19" s="49"/>
      <c r="G19" s="49"/>
      <c r="H19" s="49"/>
      <c r="I19" s="49"/>
      <c r="J19" s="51">
        <v>0</v>
      </c>
      <c r="K19" s="51"/>
      <c r="S19" s="53" t="s">
        <v>36</v>
      </c>
      <c r="T19" s="53"/>
      <c r="U19" s="53"/>
      <c r="V19" s="53"/>
      <c r="W19" s="58" t="s">
        <v>37</v>
      </c>
      <c r="X19" s="58"/>
      <c r="Y19" s="58"/>
      <c r="Z19" s="55" t="s">
        <v>35</v>
      </c>
      <c r="AA19" s="55"/>
      <c r="AB19" s="55"/>
    </row>
    <row r="20" spans="3:36" ht="17.25" x14ac:dyDescent="0.3">
      <c r="C20" s="49" t="s">
        <v>47</v>
      </c>
      <c r="D20" s="49"/>
      <c r="E20" s="49"/>
      <c r="F20" s="49"/>
      <c r="G20" s="49"/>
      <c r="H20" s="49"/>
      <c r="I20" s="49"/>
      <c r="J20" s="49">
        <f>J18+J19</f>
        <v>30</v>
      </c>
      <c r="K20" s="49"/>
      <c r="L20"/>
      <c r="M20"/>
      <c r="N20"/>
      <c r="O20"/>
      <c r="P20"/>
      <c r="Q20"/>
      <c r="R20"/>
      <c r="S20" s="53" t="s">
        <v>38</v>
      </c>
      <c r="T20" s="53"/>
      <c r="U20" s="53"/>
      <c r="V20" s="53"/>
      <c r="W20" s="59" t="s">
        <v>41</v>
      </c>
      <c r="X20" s="59"/>
      <c r="Y20" s="59"/>
      <c r="Z20" s="56" t="s">
        <v>40</v>
      </c>
      <c r="AA20" s="56"/>
      <c r="AB20" s="56"/>
    </row>
    <row r="21" spans="3:36" ht="18" thickBot="1" x14ac:dyDescent="0.35">
      <c r="C21" s="45" t="s">
        <v>45</v>
      </c>
      <c r="D21" s="45"/>
      <c r="E21" s="45"/>
      <c r="F21" s="45"/>
      <c r="G21" s="45"/>
      <c r="H21" s="45"/>
      <c r="I21" s="45"/>
      <c r="J21" s="45">
        <f>SUM(AH5:AH16)</f>
        <v>0</v>
      </c>
      <c r="K21" s="45"/>
      <c r="L21" s="15"/>
      <c r="M21" s="15"/>
      <c r="N21"/>
      <c r="O21"/>
      <c r="P21"/>
      <c r="Q21"/>
      <c r="R21"/>
      <c r="S21" s="53" t="s">
        <v>39</v>
      </c>
      <c r="T21" s="53"/>
      <c r="U21" s="53"/>
      <c r="V21" s="53"/>
      <c r="W21" s="60" t="s">
        <v>48</v>
      </c>
      <c r="X21" s="60"/>
      <c r="Y21" s="60"/>
      <c r="Z21" s="57" t="s">
        <v>42</v>
      </c>
      <c r="AA21" s="57"/>
      <c r="AB21" s="57"/>
    </row>
    <row r="22" spans="3:36" ht="24" customHeight="1" thickTop="1" x14ac:dyDescent="0.3">
      <c r="C22" s="50" t="s">
        <v>54</v>
      </c>
      <c r="D22" s="50"/>
      <c r="E22" s="50"/>
      <c r="F22" s="50"/>
      <c r="G22" s="50"/>
      <c r="H22" s="50"/>
      <c r="I22" s="50"/>
      <c r="J22" s="46">
        <f>J20-J21</f>
        <v>30</v>
      </c>
      <c r="K22" s="46"/>
      <c r="L22" s="47" t="s">
        <v>53</v>
      </c>
      <c r="M22" s="47"/>
      <c r="N22" s="14"/>
      <c r="O22"/>
      <c r="P22"/>
      <c r="Q22"/>
      <c r="R22"/>
      <c r="W22"/>
      <c r="X22"/>
      <c r="Y22"/>
      <c r="Z22"/>
      <c r="AA22"/>
      <c r="AB22"/>
      <c r="AC22"/>
      <c r="AD22"/>
      <c r="AE22"/>
      <c r="AF22"/>
      <c r="AG22"/>
    </row>
    <row r="23" spans="3:36" x14ac:dyDescent="0.25">
      <c r="C23" s="2"/>
      <c r="D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</sheetData>
  <sheetProtection algorithmName="SHA-512" hashValue="PQ2/7uS2fVFS1Gtc6SrUVed35HLwYBZ+/d3Ymydz7dqhFkV+HnOxaquqPQ3z4zl3uRwBE9IDjh5bM7//F7HpkQ==" saltValue="ZduRyigWD+z9NA2b/i+H/Q==" spinCount="100000" sheet="1" objects="1" scenarios="1" selectLockedCells="1"/>
  <mergeCells count="24">
    <mergeCell ref="C19:I19"/>
    <mergeCell ref="J19:K19"/>
    <mergeCell ref="AF17:AG17"/>
    <mergeCell ref="C18:I18"/>
    <mergeCell ref="J18:K18"/>
    <mergeCell ref="S18:V18"/>
    <mergeCell ref="W18:Y18"/>
    <mergeCell ref="Z18:AB18"/>
    <mergeCell ref="C20:I20"/>
    <mergeCell ref="J20:K20"/>
    <mergeCell ref="S20:V20"/>
    <mergeCell ref="W20:Y20"/>
    <mergeCell ref="Z20:AB20"/>
    <mergeCell ref="S19:V19"/>
    <mergeCell ref="S21:V21"/>
    <mergeCell ref="W21:Y21"/>
    <mergeCell ref="W19:Y19"/>
    <mergeCell ref="Z19:AB19"/>
    <mergeCell ref="Z21:AB21"/>
    <mergeCell ref="C22:I22"/>
    <mergeCell ref="J22:K22"/>
    <mergeCell ref="L22:M22"/>
    <mergeCell ref="C21:I21"/>
    <mergeCell ref="J21:K21"/>
  </mergeCells>
  <conditionalFormatting sqref="C5:AG16">
    <cfRule type="expression" dxfId="9" priority="1">
      <formula>EXACT($Z$21,C5)</formula>
    </cfRule>
    <cfRule type="expression" dxfId="8" priority="2">
      <formula>EXACT($W$21,C5)</formula>
    </cfRule>
    <cfRule type="expression" dxfId="7" priority="3">
      <formula>EXACT($W$19,C5)</formula>
    </cfRule>
    <cfRule type="expression" dxfId="6" priority="4">
      <formula>EXACT($Z$19,C5)</formula>
    </cfRule>
    <cfRule type="expression" dxfId="5" priority="5">
      <formula>EXACT($Z$20,C5)</formula>
    </cfRule>
    <cfRule type="expression" dxfId="4" priority="6">
      <formula>EXACT($W$20,C5)</formula>
    </cfRule>
    <cfRule type="expression" dxfId="3" priority="8">
      <formula>WEEKDAY(DATEVALUE( C$4&amp;"."&amp;MONTH($B5)&amp;"."&amp;$B$2 ),2)&gt;5</formula>
    </cfRule>
  </conditionalFormatting>
  <pageMargins left="0.7" right="0.7" top="0.78740157499999996" bottom="0.78740157499999996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34D8915D-457D-45D6-9B66-F1830154C7EF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2DF9F-AD06-4356-9227-A286EAE6CFEC}">
  <sheetPr>
    <tabColor theme="9" tint="-0.249977111117893"/>
  </sheetPr>
  <dimension ref="A1:D49"/>
  <sheetViews>
    <sheetView workbookViewId="0">
      <selection activeCell="A37" sqref="A37"/>
    </sheetView>
  </sheetViews>
  <sheetFormatPr baseColWidth="10" defaultRowHeight="15" x14ac:dyDescent="0.25"/>
  <cols>
    <col min="1" max="2" width="10.140625" bestFit="1" customWidth="1"/>
    <col min="3" max="3" width="14.42578125" style="42" customWidth="1"/>
    <col min="4" max="4" width="28.7109375" style="42" bestFit="1" customWidth="1"/>
  </cols>
  <sheetData>
    <row r="1" spans="1:4" ht="15.75" x14ac:dyDescent="0.3">
      <c r="A1" s="38" t="s">
        <v>0</v>
      </c>
      <c r="B1" s="3">
        <f>'Mitarbeiter 1'!B2</f>
        <v>2018</v>
      </c>
      <c r="C1" s="41" t="s">
        <v>1</v>
      </c>
      <c r="D1" s="43"/>
    </row>
    <row r="2" spans="1:4" x14ac:dyDescent="0.25">
      <c r="A2" s="39">
        <f>DATEVALUE("01.01."&amp;$B$1)</f>
        <v>43101</v>
      </c>
      <c r="B2" s="4">
        <f>IF(C2="x",A2,0)</f>
        <v>43101</v>
      </c>
      <c r="C2" s="5" t="s">
        <v>2</v>
      </c>
      <c r="D2" s="6" t="s">
        <v>3</v>
      </c>
    </row>
    <row r="3" spans="1:4" x14ac:dyDescent="0.25">
      <c r="A3" s="39">
        <f>DATEVALUE("02.01."&amp;$B$1)</f>
        <v>43102</v>
      </c>
      <c r="B3" s="4">
        <f>IF(C3="x",A3,0)</f>
        <v>0</v>
      </c>
      <c r="C3" s="5"/>
      <c r="D3" s="6" t="s">
        <v>4</v>
      </c>
    </row>
    <row r="4" spans="1:4" x14ac:dyDescent="0.25">
      <c r="A4" s="39">
        <f>DATEVALUE("06.01."&amp;$B$1)</f>
        <v>43106</v>
      </c>
      <c r="B4" s="4">
        <f t="shared" ref="B4:B49" si="0">IF(C4="x",A4,0)</f>
        <v>43106</v>
      </c>
      <c r="C4" s="5" t="s">
        <v>2</v>
      </c>
      <c r="D4" s="6" t="s">
        <v>5</v>
      </c>
    </row>
    <row r="5" spans="1:4" x14ac:dyDescent="0.25">
      <c r="A5" s="39">
        <f>A8-48</f>
        <v>43143</v>
      </c>
      <c r="B5" s="4">
        <f t="shared" si="0"/>
        <v>0</v>
      </c>
      <c r="C5" s="5"/>
      <c r="D5" s="6" t="s">
        <v>6</v>
      </c>
    </row>
    <row r="6" spans="1:4" x14ac:dyDescent="0.25">
      <c r="A6" s="39">
        <f>A8-2</f>
        <v>43189</v>
      </c>
      <c r="B6" s="4">
        <f t="shared" si="0"/>
        <v>43189</v>
      </c>
      <c r="C6" s="5" t="s">
        <v>2</v>
      </c>
      <c r="D6" s="6" t="s">
        <v>7</v>
      </c>
    </row>
    <row r="7" spans="1:4" x14ac:dyDescent="0.25">
      <c r="A7" s="39">
        <f>A8-1</f>
        <v>43190</v>
      </c>
      <c r="B7" s="4">
        <f t="shared" si="0"/>
        <v>0</v>
      </c>
      <c r="C7" s="5"/>
      <c r="D7" s="6" t="s">
        <v>8</v>
      </c>
    </row>
    <row r="8" spans="1:4" x14ac:dyDescent="0.25">
      <c r="A8" s="40">
        <f>DOLLAR((DAY(MINUTE($B$1/38)/2+55) &amp; ".4." &amp; $B$1)/7,)*7-IF(YEAR(1)=1904,5,6)</f>
        <v>43191</v>
      </c>
      <c r="B8" s="4">
        <f t="shared" si="0"/>
        <v>43191</v>
      </c>
      <c r="C8" s="5" t="s">
        <v>2</v>
      </c>
      <c r="D8" s="6" t="s">
        <v>9</v>
      </c>
    </row>
    <row r="9" spans="1:4" x14ac:dyDescent="0.25">
      <c r="A9" s="40">
        <f>A8+1</f>
        <v>43192</v>
      </c>
      <c r="B9" s="4">
        <f t="shared" si="0"/>
        <v>43192</v>
      </c>
      <c r="C9" s="5" t="s">
        <v>2</v>
      </c>
      <c r="D9" s="6" t="s">
        <v>10</v>
      </c>
    </row>
    <row r="10" spans="1:4" x14ac:dyDescent="0.25">
      <c r="A10" s="39">
        <f>DATEVALUE("01.05."&amp;$B$1)</f>
        <v>43221</v>
      </c>
      <c r="B10" s="4">
        <f t="shared" si="0"/>
        <v>43221</v>
      </c>
      <c r="C10" s="5" t="s">
        <v>2</v>
      </c>
      <c r="D10" s="6" t="s">
        <v>11</v>
      </c>
    </row>
    <row r="11" spans="1:4" x14ac:dyDescent="0.25">
      <c r="A11" s="39">
        <f>A8+39</f>
        <v>43230</v>
      </c>
      <c r="B11" s="4">
        <f t="shared" si="0"/>
        <v>43230</v>
      </c>
      <c r="C11" s="5" t="s">
        <v>2</v>
      </c>
      <c r="D11" s="6" t="s">
        <v>12</v>
      </c>
    </row>
    <row r="12" spans="1:4" x14ac:dyDescent="0.25">
      <c r="A12" s="39">
        <f>DATE($B$1,5,1)+15-WEEKDAY(DATE($B$1,5,1))</f>
        <v>43233</v>
      </c>
      <c r="B12" s="4">
        <f t="shared" si="0"/>
        <v>0</v>
      </c>
      <c r="C12" s="5"/>
      <c r="D12" s="6" t="s">
        <v>13</v>
      </c>
    </row>
    <row r="13" spans="1:4" x14ac:dyDescent="0.25">
      <c r="A13" s="39">
        <f>A8+48</f>
        <v>43239</v>
      </c>
      <c r="B13" s="4">
        <f t="shared" si="0"/>
        <v>0</v>
      </c>
      <c r="C13" s="5"/>
      <c r="D13" s="6" t="s">
        <v>14</v>
      </c>
    </row>
    <row r="14" spans="1:4" x14ac:dyDescent="0.25">
      <c r="A14" s="39">
        <f>A8+49</f>
        <v>43240</v>
      </c>
      <c r="B14" s="4">
        <f t="shared" si="0"/>
        <v>43240</v>
      </c>
      <c r="C14" s="5" t="s">
        <v>2</v>
      </c>
      <c r="D14" s="6" t="s">
        <v>15</v>
      </c>
    </row>
    <row r="15" spans="1:4" x14ac:dyDescent="0.25">
      <c r="A15" s="39">
        <f>A8+50</f>
        <v>43241</v>
      </c>
      <c r="B15" s="4">
        <f t="shared" si="0"/>
        <v>43241</v>
      </c>
      <c r="C15" s="5" t="s">
        <v>2</v>
      </c>
      <c r="D15" s="6" t="s">
        <v>16</v>
      </c>
    </row>
    <row r="16" spans="1:4" x14ac:dyDescent="0.25">
      <c r="A16" s="39">
        <f>A8+60</f>
        <v>43251</v>
      </c>
      <c r="B16" s="4">
        <f t="shared" si="0"/>
        <v>0</v>
      </c>
      <c r="C16" s="5"/>
      <c r="D16" s="6" t="s">
        <v>17</v>
      </c>
    </row>
    <row r="17" spans="1:4" x14ac:dyDescent="0.25">
      <c r="A17" s="39">
        <f>DATEVALUE("01.08."&amp;$B$1)</f>
        <v>43313</v>
      </c>
      <c r="B17" s="4">
        <f t="shared" si="0"/>
        <v>0</v>
      </c>
      <c r="C17" s="5"/>
      <c r="D17" s="6" t="s">
        <v>18</v>
      </c>
    </row>
    <row r="18" spans="1:4" x14ac:dyDescent="0.25">
      <c r="A18" s="39">
        <f>DATEVALUE("03.10."&amp;$B$1)</f>
        <v>43376</v>
      </c>
      <c r="B18" s="4">
        <f t="shared" si="0"/>
        <v>43376</v>
      </c>
      <c r="C18" s="5" t="s">
        <v>2</v>
      </c>
      <c r="D18" s="6" t="s">
        <v>19</v>
      </c>
    </row>
    <row r="19" spans="1:4" x14ac:dyDescent="0.25">
      <c r="A19" s="39">
        <f>DATE($B$1,10,1)+7-WEEKDAY(DATE($B$1,10,1),2)</f>
        <v>43380</v>
      </c>
      <c r="B19" s="4">
        <f t="shared" si="0"/>
        <v>0</v>
      </c>
      <c r="C19" s="5"/>
      <c r="D19" s="6" t="s">
        <v>20</v>
      </c>
    </row>
    <row r="20" spans="1:4" x14ac:dyDescent="0.25">
      <c r="A20" s="39">
        <v>43399</v>
      </c>
      <c r="B20" s="4">
        <f t="shared" si="0"/>
        <v>0</v>
      </c>
      <c r="C20" s="5"/>
      <c r="D20" s="6" t="s">
        <v>21</v>
      </c>
    </row>
    <row r="21" spans="1:4" x14ac:dyDescent="0.25">
      <c r="A21" s="39">
        <f>DATEVALUE("31.10."&amp;$B$1)</f>
        <v>43404</v>
      </c>
      <c r="B21" s="4">
        <f t="shared" si="0"/>
        <v>0</v>
      </c>
      <c r="C21" s="5"/>
      <c r="D21" s="6" t="s">
        <v>22</v>
      </c>
    </row>
    <row r="22" spans="1:4" x14ac:dyDescent="0.25">
      <c r="A22" s="39">
        <f>DATEVALUE("01.11."&amp;$B$1)</f>
        <v>43405</v>
      </c>
      <c r="B22" s="4">
        <f t="shared" si="0"/>
        <v>0</v>
      </c>
      <c r="C22" s="5"/>
      <c r="D22" s="6" t="s">
        <v>23</v>
      </c>
    </row>
    <row r="23" spans="1:4" x14ac:dyDescent="0.25">
      <c r="A23" s="39">
        <f>DATE($B$1,12,25)-WEEKDAY(DATE($B$1,12,25),2)-35</f>
        <v>43422</v>
      </c>
      <c r="B23" s="4">
        <f t="shared" si="0"/>
        <v>0</v>
      </c>
      <c r="C23" s="5"/>
      <c r="D23" s="6" t="s">
        <v>24</v>
      </c>
    </row>
    <row r="24" spans="1:4" x14ac:dyDescent="0.25">
      <c r="A24" s="39">
        <f>DATE($B$1,12,25)-WEEKDAY(DATE($B$1,12,25),2)-32</f>
        <v>43425</v>
      </c>
      <c r="B24" s="4">
        <f t="shared" si="0"/>
        <v>0</v>
      </c>
      <c r="C24" s="5"/>
      <c r="D24" s="6" t="s">
        <v>25</v>
      </c>
    </row>
    <row r="25" spans="1:4" x14ac:dyDescent="0.25">
      <c r="A25" s="39">
        <f>DATE($B$1,12,25)-WEEKDAY(DATE($B$1,12,25),2)-28</f>
        <v>43429</v>
      </c>
      <c r="B25" s="4">
        <f t="shared" si="0"/>
        <v>0</v>
      </c>
      <c r="C25" s="5"/>
      <c r="D25" s="6" t="s">
        <v>26</v>
      </c>
    </row>
    <row r="26" spans="1:4" x14ac:dyDescent="0.25">
      <c r="A26" s="39">
        <f>DATE($B$1,12,25)-WEEKDAY(DATE($B$1,12,25),2)-21</f>
        <v>43436</v>
      </c>
      <c r="B26" s="4">
        <f t="shared" si="0"/>
        <v>0</v>
      </c>
      <c r="C26" s="5"/>
      <c r="D26" s="6" t="s">
        <v>27</v>
      </c>
    </row>
    <row r="27" spans="1:4" x14ac:dyDescent="0.25">
      <c r="A27" s="39">
        <f>DATE($B$1,12,25)-WEEKDAY(DATE($B$1,12,25),2)-14</f>
        <v>43443</v>
      </c>
      <c r="B27" s="4">
        <f t="shared" si="0"/>
        <v>0</v>
      </c>
      <c r="C27" s="5"/>
      <c r="D27" s="6" t="s">
        <v>28</v>
      </c>
    </row>
    <row r="28" spans="1:4" x14ac:dyDescent="0.25">
      <c r="A28" s="39">
        <f>DATE($B$1,12,25)-WEEKDAY(DATE($B$1,12,25),2)-7</f>
        <v>43450</v>
      </c>
      <c r="B28" s="4">
        <f t="shared" si="0"/>
        <v>0</v>
      </c>
      <c r="C28" s="5"/>
      <c r="D28" s="6" t="s">
        <v>29</v>
      </c>
    </row>
    <row r="29" spans="1:4" x14ac:dyDescent="0.25">
      <c r="A29" s="39">
        <f>DATE($B$1,12,25)-WEEKDAY(DATE($B$1,12,25),2)</f>
        <v>43457</v>
      </c>
      <c r="B29" s="4">
        <f t="shared" si="0"/>
        <v>0</v>
      </c>
      <c r="C29" s="5"/>
      <c r="D29" s="6" t="s">
        <v>30</v>
      </c>
    </row>
    <row r="30" spans="1:4" x14ac:dyDescent="0.25">
      <c r="A30" s="39">
        <f>DATEVALUE("24.12."&amp;$B$1)</f>
        <v>43458</v>
      </c>
      <c r="B30" s="4">
        <f t="shared" si="0"/>
        <v>0</v>
      </c>
      <c r="C30" s="5"/>
      <c r="D30" s="6" t="s">
        <v>31</v>
      </c>
    </row>
    <row r="31" spans="1:4" x14ac:dyDescent="0.25">
      <c r="A31" s="39">
        <f>DATEVALUE("25.12."&amp;$B$1)</f>
        <v>43459</v>
      </c>
      <c r="B31" s="4">
        <f t="shared" si="0"/>
        <v>43459</v>
      </c>
      <c r="C31" s="5" t="s">
        <v>2</v>
      </c>
      <c r="D31" s="6" t="s">
        <v>32</v>
      </c>
    </row>
    <row r="32" spans="1:4" x14ac:dyDescent="0.25">
      <c r="A32" s="39">
        <f>DATEVALUE("26.12."&amp;$B$1)</f>
        <v>43460</v>
      </c>
      <c r="B32" s="4">
        <f t="shared" si="0"/>
        <v>43460</v>
      </c>
      <c r="C32" s="5" t="s">
        <v>2</v>
      </c>
      <c r="D32" s="6" t="s">
        <v>33</v>
      </c>
    </row>
    <row r="33" spans="1:4" x14ac:dyDescent="0.25">
      <c r="A33" s="39">
        <f>DATEVALUE("31.12."&amp;$B$1)</f>
        <v>43465</v>
      </c>
      <c r="B33" s="4">
        <f t="shared" si="0"/>
        <v>0</v>
      </c>
      <c r="C33" s="5"/>
      <c r="D33" s="6" t="s">
        <v>34</v>
      </c>
    </row>
    <row r="34" spans="1:4" x14ac:dyDescent="0.25">
      <c r="A34" s="7"/>
      <c r="B34" s="4">
        <f t="shared" si="0"/>
        <v>0</v>
      </c>
      <c r="C34" s="8"/>
      <c r="D34" s="8"/>
    </row>
    <row r="35" spans="1:4" x14ac:dyDescent="0.25">
      <c r="A35" s="7"/>
      <c r="B35" s="4">
        <f t="shared" si="0"/>
        <v>0</v>
      </c>
      <c r="C35" s="8"/>
      <c r="D35" s="8"/>
    </row>
    <row r="36" spans="1:4" x14ac:dyDescent="0.25">
      <c r="A36" s="7"/>
      <c r="B36" s="4">
        <f t="shared" si="0"/>
        <v>0</v>
      </c>
      <c r="C36" s="8"/>
      <c r="D36" s="8"/>
    </row>
    <row r="37" spans="1:4" x14ac:dyDescent="0.25">
      <c r="A37" s="7"/>
      <c r="B37" s="4">
        <f t="shared" si="0"/>
        <v>0</v>
      </c>
      <c r="C37" s="8"/>
      <c r="D37" s="8"/>
    </row>
    <row r="38" spans="1:4" x14ac:dyDescent="0.25">
      <c r="A38" s="7"/>
      <c r="B38" s="4">
        <f t="shared" si="0"/>
        <v>0</v>
      </c>
      <c r="C38" s="8"/>
      <c r="D38" s="8"/>
    </row>
    <row r="39" spans="1:4" x14ac:dyDescent="0.25">
      <c r="A39" s="7"/>
      <c r="B39" s="4">
        <f t="shared" si="0"/>
        <v>0</v>
      </c>
      <c r="C39" s="8"/>
      <c r="D39" s="8"/>
    </row>
    <row r="40" spans="1:4" x14ac:dyDescent="0.25">
      <c r="A40" s="7"/>
      <c r="B40" s="4">
        <f t="shared" si="0"/>
        <v>0</v>
      </c>
      <c r="C40" s="8"/>
      <c r="D40" s="8"/>
    </row>
    <row r="41" spans="1:4" x14ac:dyDescent="0.25">
      <c r="A41" s="7"/>
      <c r="B41" s="4">
        <f t="shared" si="0"/>
        <v>0</v>
      </c>
      <c r="C41" s="8"/>
      <c r="D41" s="8"/>
    </row>
    <row r="42" spans="1:4" x14ac:dyDescent="0.25">
      <c r="A42" s="8"/>
      <c r="B42" s="4">
        <f t="shared" si="0"/>
        <v>0</v>
      </c>
      <c r="C42" s="8"/>
      <c r="D42" s="8"/>
    </row>
    <row r="43" spans="1:4" x14ac:dyDescent="0.25">
      <c r="A43" s="8"/>
      <c r="B43" s="4">
        <f t="shared" si="0"/>
        <v>0</v>
      </c>
      <c r="C43" s="8"/>
      <c r="D43" s="8"/>
    </row>
    <row r="44" spans="1:4" x14ac:dyDescent="0.25">
      <c r="A44" s="8"/>
      <c r="B44" s="4">
        <f t="shared" si="0"/>
        <v>0</v>
      </c>
      <c r="C44" s="8"/>
      <c r="D44" s="8"/>
    </row>
    <row r="45" spans="1:4" x14ac:dyDescent="0.25">
      <c r="A45" s="8"/>
      <c r="B45" s="4">
        <f t="shared" si="0"/>
        <v>0</v>
      </c>
      <c r="C45" s="8"/>
      <c r="D45" s="8"/>
    </row>
    <row r="46" spans="1:4" x14ac:dyDescent="0.25">
      <c r="A46" s="8"/>
      <c r="B46" s="4">
        <f t="shared" si="0"/>
        <v>0</v>
      </c>
      <c r="C46" s="8"/>
      <c r="D46" s="8"/>
    </row>
    <row r="47" spans="1:4" x14ac:dyDescent="0.25">
      <c r="A47" s="7"/>
      <c r="B47" s="4">
        <f t="shared" si="0"/>
        <v>0</v>
      </c>
      <c r="C47" s="8"/>
      <c r="D47" s="8"/>
    </row>
    <row r="48" spans="1:4" x14ac:dyDescent="0.25">
      <c r="A48" s="8"/>
      <c r="B48" s="4">
        <f t="shared" si="0"/>
        <v>0</v>
      </c>
      <c r="C48" s="8"/>
      <c r="D48" s="8"/>
    </row>
    <row r="49" spans="1:4" x14ac:dyDescent="0.25">
      <c r="A49" s="8"/>
      <c r="B49" s="4">
        <f t="shared" si="0"/>
        <v>0</v>
      </c>
      <c r="C49" s="8"/>
      <c r="D49" s="8"/>
    </row>
  </sheetData>
  <sheetProtection algorithmName="SHA-512" hashValue="khYlPPjneJ7/fR1msXR3gUJBYteWJLkZI4oSlv60pdE9HL4QydDf5/iz3M+yndrFd4SQt479vgJzwwMx77I0Sg==" saltValue="H7STTV1GVDfJb4HoEdesOg==" spinCount="100000" sheet="1" objects="1" scenarios="1" selectLockedCells="1"/>
  <conditionalFormatting sqref="B2 B4:B49">
    <cfRule type="expression" dxfId="1" priority="1" stopIfTrue="1">
      <formula>AND(WEEKDAY($B2,2)&gt;5,B2&gt;0)</formula>
    </cfRule>
  </conditionalFormatting>
  <conditionalFormatting sqref="B3">
    <cfRule type="expression" dxfId="0" priority="2" stopIfTrue="1">
      <formula>AND(WEEKDAY($B3,2)&gt;5,B3&gt;0)</formula>
    </cfRule>
  </conditionalFormatting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Mitarbeiter 1</vt:lpstr>
      <vt:lpstr>Mitarbeiter 2</vt:lpstr>
      <vt:lpstr>Mitarbeiter 3</vt:lpstr>
      <vt:lpstr>Mitarbeiter 4</vt:lpstr>
      <vt:lpstr>Mitarbeiter 5</vt:lpstr>
      <vt:lpstr>Feiertage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2017-09-18T20:55:24Z</cp:lastPrinted>
  <dcterms:created xsi:type="dcterms:W3CDTF">2017-09-18T18:41:55Z</dcterms:created>
  <dcterms:modified xsi:type="dcterms:W3CDTF">2018-01-11T23:29:39Z</dcterms:modified>
</cp:coreProperties>
</file>