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490" windowHeight="7800" tabRatio="712" activeTab="0"/>
  </bookViews>
  <sheets>
    <sheet name="Start" sheetId="1" r:id="rId1"/>
    <sheet name="Janua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definedNames>
    <definedName name="_xlnm.Print_Area" localSheetId="4">'April'!$A$1:$P$55</definedName>
    <definedName name="_xlnm.Print_Area" localSheetId="8">'August'!$A$1:$P$55</definedName>
    <definedName name="_xlnm.Print_Area" localSheetId="12">'Dezember'!$A$1:$P$55</definedName>
    <definedName name="_xlnm.Print_Area" localSheetId="2">'Februar'!$A$1:$P$55</definedName>
    <definedName name="_xlnm.Print_Area" localSheetId="1">'Januar'!$A$1:$P$55</definedName>
    <definedName name="_xlnm.Print_Area" localSheetId="7">'Juli'!$A$1:$P$55</definedName>
    <definedName name="_xlnm.Print_Area" localSheetId="6">'Juni'!$A$1:$P$55</definedName>
    <definedName name="_xlnm.Print_Area" localSheetId="5">'Mai'!$A$1:$P$55</definedName>
    <definedName name="_xlnm.Print_Area" localSheetId="3">'März'!$A$1:$P$55</definedName>
    <definedName name="_xlnm.Print_Area" localSheetId="11">'November'!$A$1:$P$55</definedName>
    <definedName name="_xlnm.Print_Area" localSheetId="10">'Oktober'!$A$1:$P$55</definedName>
    <definedName name="_xlnm.Print_Area" localSheetId="9">'September'!$A$1:$P$55</definedName>
  </definedNames>
  <calcPr fullCalcOnLoad="1"/>
</workbook>
</file>

<file path=xl/sharedStrings.xml><?xml version="1.0" encoding="utf-8"?>
<sst xmlns="http://schemas.openxmlformats.org/spreadsheetml/2006/main" count="814" uniqueCount="109">
  <si>
    <t>Arbeitszeitnachweis</t>
  </si>
  <si>
    <t>Name:</t>
  </si>
  <si>
    <t>Vorname:</t>
  </si>
  <si>
    <t>Kurzzeichen / Gruppe</t>
  </si>
  <si>
    <t>Monat / Jahr</t>
  </si>
  <si>
    <t>Grund</t>
  </si>
  <si>
    <t>folgende Zeit</t>
  </si>
  <si>
    <t>Bemerkungen</t>
  </si>
  <si>
    <t>Arbeitszeit</t>
  </si>
  <si>
    <t>(bitte ankreuzen)</t>
  </si>
  <si>
    <t>wurde nicht erfasst</t>
  </si>
  <si>
    <t>bzw. Dezimalzeit</t>
  </si>
  <si>
    <t>Dienst-</t>
  </si>
  <si>
    <t>ver-</t>
  </si>
  <si>
    <t>andere</t>
  </si>
  <si>
    <t>Tag</t>
  </si>
  <si>
    <t>kommen</t>
  </si>
  <si>
    <t>gehen</t>
  </si>
  <si>
    <t>Urlaub</t>
  </si>
  <si>
    <t>krank</t>
  </si>
  <si>
    <t>reise</t>
  </si>
  <si>
    <t>gessen</t>
  </si>
  <si>
    <t>Außen-</t>
  </si>
  <si>
    <t>von</t>
  </si>
  <si>
    <t>bis</t>
  </si>
  <si>
    <t>stelle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</si>
  <si>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</si>
  <si>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</si>
  <si>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</si>
  <si>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</si>
  <si>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</si>
  <si>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</si>
  <si>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</si>
  <si>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</si>
  <si>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</si>
  <si>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</si>
  <si>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</si>
  <si>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</si>
  <si>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</si>
  <si>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</si>
  <si>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</si>
  <si>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</si>
  <si>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</si>
  <si>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</si>
  <si>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</si>
  <si>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</si>
  <si>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</si>
  <si>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</si>
  <si>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</si>
  <si>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</si>
  <si>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</si>
  <si>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</si>
  <si>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</si>
  <si>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</si>
  <si>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</si>
  <si>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</si>
  <si>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</si>
  <si>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1 = Summe</t>
  </si>
  <si>
    <t>+ maschinell erfaßte Zeit</t>
  </si>
  <si>
    <t>+ / - Übertrag vom Vormonat</t>
  </si>
  <si>
    <t>2 = Zwischensumme</t>
  </si>
  <si>
    <t>- monatliche Sollstunden</t>
  </si>
  <si>
    <t>3 = Übertrag</t>
  </si>
  <si>
    <t>Wählen Sie das Jahr aus!</t>
  </si>
  <si>
    <t>Ihr Vorname lautet:</t>
  </si>
  <si>
    <t>Ihr Nachname lautet:</t>
  </si>
  <si>
    <t>Kurzzeichen/Gruppe:</t>
  </si>
  <si>
    <t>Sollstunden</t>
  </si>
  <si>
    <t>h/Tag</t>
  </si>
  <si>
    <t>Arbeitstage</t>
  </si>
  <si>
    <t>Neujahr</t>
  </si>
  <si>
    <t>Karfreitag</t>
  </si>
  <si>
    <t>Ostersonntag</t>
  </si>
  <si>
    <t>Ostermontag</t>
  </si>
  <si>
    <t>Tag d. Arbeit</t>
  </si>
  <si>
    <t>Himmelfahrt</t>
  </si>
  <si>
    <t>Pfingstmontag</t>
  </si>
  <si>
    <t>Tag d. Einheit</t>
  </si>
  <si>
    <t>Pfingssonntag</t>
  </si>
  <si>
    <t>Reformationstag</t>
  </si>
  <si>
    <t>1.Weihnachtstag</t>
  </si>
  <si>
    <t>2.Weihnachtstag</t>
  </si>
  <si>
    <t>Heiligabend</t>
  </si>
  <si>
    <t>Silvester</t>
  </si>
  <si>
    <t>Januar</t>
  </si>
  <si>
    <t>Februar</t>
  </si>
  <si>
    <t>März</t>
  </si>
  <si>
    <t>April</t>
  </si>
  <si>
    <t>Juni</t>
  </si>
  <si>
    <t>Mai</t>
  </si>
  <si>
    <t>Juli</t>
  </si>
  <si>
    <t>September</t>
  </si>
  <si>
    <t>August</t>
  </si>
  <si>
    <t>Oktober</t>
  </si>
  <si>
    <t>November</t>
  </si>
  <si>
    <t>Dezember</t>
  </si>
  <si>
    <t>Datum</t>
  </si>
  <si>
    <t>WT</t>
  </si>
  <si>
    <t>Feiertag</t>
  </si>
  <si>
    <t>halb</t>
  </si>
  <si>
    <t>X</t>
  </si>
  <si>
    <t>Übertrag vom letzten Jahr:</t>
  </si>
  <si>
    <t>Anzahl Urlaubstage:</t>
  </si>
  <si>
    <t>verbleibender Resturlaub:</t>
  </si>
  <si>
    <t>Nur in den gelben Feldern werden Eintragungen vorgenommen!</t>
  </si>
  <si>
    <t>Buchung</t>
  </si>
  <si>
    <t>Max</t>
  </si>
  <si>
    <t>Mustermann</t>
  </si>
  <si>
    <t>max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</si>
</sst>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"/>
    <numFmt numFmtId="173" formatCode="0.0"/>
    <numFmt numFmtId="174" formatCode="mmm\ "/>
    <numFmt numFmtId="175" formatCode="yy"/>
    <numFmt numFmtId="176" formatCode="mmmm"/>
    <numFmt numFmtId="177" formatCode="ddd"/>
    <numFmt numFmtId="178" formatCode="dd"/>
    <numFmt numFmtId="179" formatCode="h:mm"/>
    <numFmt numFmtId="180" formatCode="[h]:mm"/>
    <numFmt numFmtId="181" formatCode="d/\ mmmm\ yyyy"/>
    <numFmt numFmtId="182" formatCode="dd/\ mm\ yyyy"/>
    <numFmt numFmtId="183" formatCode="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7"/>
      <name val="Arial"/>
      <family val="2"/>
    </font>
    <font>
      <sz val="8"/>
      <name val="Arial"/>
      <family val="2"/>
    </font>
    <font>
      <sz val="4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74">
    <xf numFmtId="0" fontId="0" fillId="0" borderId="0" xfId="0" applyAlignment="1">
      <alignment/>
    </xf>
    <xf numFmtId="176" fontId="4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1" fontId="0" fillId="33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73" fontId="0" fillId="34" borderId="0" xfId="0" applyNumberFormat="1" applyFont="1" applyFill="1" applyAlignment="1">
      <alignment/>
    </xf>
    <xf numFmtId="0" fontId="0" fillId="0" borderId="19" xfId="0" applyFont="1" applyBorder="1" applyAlignment="1" applyProtection="1">
      <alignment horizontal="center"/>
      <protection/>
    </xf>
    <xf numFmtId="14" fontId="0" fillId="0" borderId="20" xfId="0" applyNumberFormat="1" applyFont="1" applyBorder="1" applyAlignment="1" applyProtection="1">
      <alignment/>
      <protection hidden="1"/>
    </xf>
    <xf numFmtId="177" fontId="0" fillId="0" borderId="21" xfId="0" applyNumberFormat="1" applyFont="1" applyBorder="1" applyAlignment="1" applyProtection="1">
      <alignment/>
      <protection hidden="1"/>
    </xf>
    <xf numFmtId="0" fontId="0" fillId="0" borderId="21" xfId="0" applyNumberFormat="1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 horizontal="center"/>
      <protection/>
    </xf>
    <xf numFmtId="14" fontId="0" fillId="0" borderId="22" xfId="0" applyNumberFormat="1" applyFont="1" applyBorder="1" applyAlignment="1" applyProtection="1">
      <alignment/>
      <protection hidden="1"/>
    </xf>
    <xf numFmtId="177" fontId="0" fillId="0" borderId="14" xfId="0" applyNumberFormat="1" applyFont="1" applyBorder="1" applyAlignment="1" applyProtection="1">
      <alignment/>
      <protection hidden="1"/>
    </xf>
    <xf numFmtId="0" fontId="0" fillId="0" borderId="11" xfId="0" applyNumberFormat="1" applyFont="1" applyBorder="1" applyAlignment="1" applyProtection="1">
      <alignment/>
      <protection hidden="1"/>
    </xf>
    <xf numFmtId="178" fontId="0" fillId="0" borderId="11" xfId="0" applyNumberFormat="1" applyFont="1" applyBorder="1" applyAlignment="1" applyProtection="1">
      <alignment/>
      <protection hidden="1"/>
    </xf>
    <xf numFmtId="14" fontId="0" fillId="0" borderId="22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3" xfId="0" applyNumberFormat="1" applyFont="1" applyFill="1" applyBorder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/>
    </xf>
    <xf numFmtId="14" fontId="0" fillId="0" borderId="24" xfId="0" applyNumberFormat="1" applyFont="1" applyBorder="1" applyAlignment="1">
      <alignment/>
    </xf>
    <xf numFmtId="177" fontId="0" fillId="0" borderId="25" xfId="0" applyNumberFormat="1" applyFont="1" applyBorder="1" applyAlignment="1">
      <alignment/>
    </xf>
    <xf numFmtId="0" fontId="0" fillId="0" borderId="12" xfId="0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1" xfId="0" applyFont="1" applyBorder="1" applyAlignment="1">
      <alignment horizontal="centerContinuous"/>
    </xf>
    <xf numFmtId="0" fontId="10" fillId="0" borderId="32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32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10" fillId="0" borderId="32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0" xfId="0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0" fontId="14" fillId="35" borderId="36" xfId="0" applyFont="1" applyFill="1" applyBorder="1" applyAlignment="1">
      <alignment horizontal="center"/>
    </xf>
    <xf numFmtId="179" fontId="14" fillId="35" borderId="22" xfId="0" applyNumberFormat="1" applyFont="1" applyFill="1" applyBorder="1" applyAlignment="1">
      <alignment horizontal="center"/>
    </xf>
    <xf numFmtId="179" fontId="14" fillId="35" borderId="17" xfId="0" applyNumberFormat="1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20" fontId="14" fillId="35" borderId="22" xfId="0" applyNumberFormat="1" applyFont="1" applyFill="1" applyBorder="1" applyAlignment="1">
      <alignment horizontal="center"/>
    </xf>
    <xf numFmtId="20" fontId="14" fillId="35" borderId="17" xfId="0" applyNumberFormat="1" applyFont="1" applyFill="1" applyBorder="1" applyAlignment="1">
      <alignment horizontal="center"/>
    </xf>
    <xf numFmtId="173" fontId="14" fillId="35" borderId="37" xfId="0" applyNumberFormat="1" applyFont="1" applyFill="1" applyBorder="1" applyAlignment="1">
      <alignment horizontal="center"/>
    </xf>
    <xf numFmtId="0" fontId="14" fillId="35" borderId="37" xfId="0" applyFont="1" applyFill="1" applyBorder="1" applyAlignment="1">
      <alignment horizontal="center"/>
    </xf>
    <xf numFmtId="2" fontId="14" fillId="35" borderId="37" xfId="0" applyNumberFormat="1" applyFont="1" applyFill="1" applyBorder="1" applyAlignment="1">
      <alignment horizontal="right"/>
    </xf>
    <xf numFmtId="0" fontId="11" fillId="0" borderId="36" xfId="0" applyFont="1" applyFill="1" applyBorder="1" applyAlignment="1">
      <alignment horizontal="center"/>
    </xf>
    <xf numFmtId="179" fontId="11" fillId="0" borderId="22" xfId="0" applyNumberFormat="1" applyFont="1" applyFill="1" applyBorder="1" applyAlignment="1">
      <alignment horizontal="center"/>
    </xf>
    <xf numFmtId="179" fontId="11" fillId="0" borderId="17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173" fontId="11" fillId="0" borderId="37" xfId="0" applyNumberFormat="1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2" fontId="11" fillId="0" borderId="37" xfId="0" applyNumberFormat="1" applyFont="1" applyFill="1" applyBorder="1" applyAlignment="1">
      <alignment horizontal="right"/>
    </xf>
    <xf numFmtId="49" fontId="10" fillId="0" borderId="0" xfId="0" applyNumberFormat="1" applyFont="1" applyAlignment="1">
      <alignment horizontal="center"/>
    </xf>
    <xf numFmtId="20" fontId="11" fillId="0" borderId="22" xfId="0" applyNumberFormat="1" applyFont="1" applyFill="1" applyBorder="1" applyAlignment="1">
      <alignment horizontal="center"/>
    </xf>
    <xf numFmtId="20" fontId="11" fillId="0" borderId="17" xfId="0" applyNumberFormat="1" applyFont="1" applyFill="1" applyBorder="1" applyAlignment="1">
      <alignment horizontal="center"/>
    </xf>
    <xf numFmtId="0" fontId="14" fillId="33" borderId="36" xfId="0" applyFont="1" applyFill="1" applyBorder="1" applyAlignment="1">
      <alignment horizontal="center"/>
    </xf>
    <xf numFmtId="179" fontId="14" fillId="33" borderId="22" xfId="0" applyNumberFormat="1" applyFont="1" applyFill="1" applyBorder="1" applyAlignment="1">
      <alignment horizontal="center"/>
    </xf>
    <xf numFmtId="179" fontId="14" fillId="33" borderId="17" xfId="0" applyNumberFormat="1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173" fontId="14" fillId="33" borderId="37" xfId="0" applyNumberFormat="1" applyFont="1" applyFill="1" applyBorder="1" applyAlignment="1">
      <alignment horizontal="center"/>
    </xf>
    <xf numFmtId="0" fontId="14" fillId="33" borderId="37" xfId="0" applyFont="1" applyFill="1" applyBorder="1" applyAlignment="1">
      <alignment horizontal="center"/>
    </xf>
    <xf numFmtId="2" fontId="14" fillId="33" borderId="37" xfId="0" applyNumberFormat="1" applyFont="1" applyFill="1" applyBorder="1" applyAlignment="1">
      <alignment horizontal="right"/>
    </xf>
    <xf numFmtId="0" fontId="11" fillId="0" borderId="38" xfId="0" applyFont="1" applyFill="1" applyBorder="1" applyAlignment="1">
      <alignment horizontal="center"/>
    </xf>
    <xf numFmtId="179" fontId="11" fillId="0" borderId="24" xfId="0" applyNumberFormat="1" applyFont="1" applyFill="1" applyBorder="1" applyAlignment="1">
      <alignment horizontal="center"/>
    </xf>
    <xf numFmtId="179" fontId="11" fillId="0" borderId="18" xfId="0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173" fontId="11" fillId="0" borderId="38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79" fontId="0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2" fontId="0" fillId="0" borderId="41" xfId="0" applyNumberFormat="1" applyFont="1" applyBorder="1" applyAlignment="1">
      <alignment horizontal="right"/>
    </xf>
    <xf numFmtId="49" fontId="10" fillId="0" borderId="42" xfId="0" applyNumberFormat="1" applyFont="1" applyBorder="1" applyAlignment="1">
      <alignment/>
    </xf>
    <xf numFmtId="0" fontId="0" fillId="0" borderId="42" xfId="0" applyFont="1" applyBorder="1" applyAlignment="1">
      <alignment/>
    </xf>
    <xf numFmtId="2" fontId="0" fillId="0" borderId="3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39" xfId="0" applyFont="1" applyBorder="1" applyAlignment="1">
      <alignment/>
    </xf>
    <xf numFmtId="2" fontId="0" fillId="0" borderId="43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0" fillId="0" borderId="39" xfId="0" applyFont="1" applyBorder="1" applyAlignment="1">
      <alignment/>
    </xf>
    <xf numFmtId="2" fontId="0" fillId="0" borderId="44" xfId="0" applyNumberFormat="1" applyFont="1" applyBorder="1" applyAlignment="1">
      <alignment horizontal="right"/>
    </xf>
    <xf numFmtId="176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left" vertical="center"/>
    </xf>
    <xf numFmtId="0" fontId="14" fillId="33" borderId="38" xfId="0" applyFont="1" applyFill="1" applyBorder="1" applyAlignment="1">
      <alignment horizontal="center"/>
    </xf>
    <xf numFmtId="179" fontId="14" fillId="33" borderId="24" xfId="0" applyNumberFormat="1" applyFont="1" applyFill="1" applyBorder="1" applyAlignment="1">
      <alignment horizontal="center"/>
    </xf>
    <xf numFmtId="179" fontId="14" fillId="33" borderId="18" xfId="0" applyNumberFormat="1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49" fontId="10" fillId="0" borderId="40" xfId="0" applyNumberFormat="1" applyFont="1" applyBorder="1" applyAlignment="1">
      <alignment/>
    </xf>
    <xf numFmtId="0" fontId="11" fillId="0" borderId="32" xfId="0" applyFont="1" applyFill="1" applyBorder="1" applyAlignment="1">
      <alignment horizontal="centerContinuous"/>
    </xf>
    <xf numFmtId="0" fontId="14" fillId="35" borderId="38" xfId="0" applyFont="1" applyFill="1" applyBorder="1" applyAlignment="1">
      <alignment horizontal="center"/>
    </xf>
    <xf numFmtId="179" fontId="14" fillId="35" borderId="24" xfId="0" applyNumberFormat="1" applyFont="1" applyFill="1" applyBorder="1" applyAlignment="1">
      <alignment horizontal="center"/>
    </xf>
    <xf numFmtId="179" fontId="14" fillId="35" borderId="18" xfId="0" applyNumberFormat="1" applyFont="1" applyFill="1" applyBorder="1" applyAlignment="1">
      <alignment horizontal="center"/>
    </xf>
    <xf numFmtId="0" fontId="14" fillId="35" borderId="24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18" xfId="0" applyFont="1" applyFill="1" applyBorder="1" applyAlignment="1">
      <alignment horizontal="center"/>
    </xf>
    <xf numFmtId="173" fontId="14" fillId="35" borderId="45" xfId="0" applyNumberFormat="1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14" fontId="14" fillId="35" borderId="37" xfId="0" applyNumberFormat="1" applyFont="1" applyFill="1" applyBorder="1" applyAlignment="1">
      <alignment horizontal="center"/>
    </xf>
    <xf numFmtId="14" fontId="11" fillId="0" borderId="37" xfId="0" applyNumberFormat="1" applyFont="1" applyFill="1" applyBorder="1" applyAlignment="1">
      <alignment horizontal="center"/>
    </xf>
    <xf numFmtId="14" fontId="14" fillId="33" borderId="37" xfId="0" applyNumberFormat="1" applyFont="1" applyFill="1" applyBorder="1" applyAlignment="1">
      <alignment horizontal="center"/>
    </xf>
    <xf numFmtId="14" fontId="11" fillId="0" borderId="47" xfId="0" applyNumberFormat="1" applyFont="1" applyFill="1" applyBorder="1" applyAlignment="1">
      <alignment horizontal="center"/>
    </xf>
    <xf numFmtId="177" fontId="14" fillId="35" borderId="48" xfId="0" applyNumberFormat="1" applyFont="1" applyFill="1" applyBorder="1" applyAlignment="1">
      <alignment horizontal="center"/>
    </xf>
    <xf numFmtId="177" fontId="11" fillId="0" borderId="48" xfId="0" applyNumberFormat="1" applyFont="1" applyFill="1" applyBorder="1" applyAlignment="1">
      <alignment horizontal="center"/>
    </xf>
    <xf numFmtId="177" fontId="14" fillId="33" borderId="48" xfId="0" applyNumberFormat="1" applyFont="1" applyFill="1" applyBorder="1" applyAlignment="1">
      <alignment horizontal="center"/>
    </xf>
    <xf numFmtId="177" fontId="11" fillId="0" borderId="49" xfId="0" applyNumberFormat="1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14" fontId="14" fillId="33" borderId="47" xfId="0" applyNumberFormat="1" applyFont="1" applyFill="1" applyBorder="1" applyAlignment="1">
      <alignment horizontal="center"/>
    </xf>
    <xf numFmtId="177" fontId="14" fillId="33" borderId="49" xfId="0" applyNumberFormat="1" applyFont="1" applyFill="1" applyBorder="1" applyAlignment="1">
      <alignment horizontal="center"/>
    </xf>
    <xf numFmtId="177" fontId="14" fillId="35" borderId="49" xfId="0" applyNumberFormat="1" applyFont="1" applyFill="1" applyBorder="1" applyAlignment="1">
      <alignment horizontal="center"/>
    </xf>
    <xf numFmtId="14" fontId="14" fillId="35" borderId="47" xfId="0" applyNumberFormat="1" applyFont="1" applyFill="1" applyBorder="1" applyAlignment="1">
      <alignment horizontal="center"/>
    </xf>
    <xf numFmtId="177" fontId="11" fillId="0" borderId="46" xfId="0" applyNumberFormat="1" applyFont="1" applyFill="1" applyBorder="1" applyAlignment="1">
      <alignment horizontal="center"/>
    </xf>
    <xf numFmtId="173" fontId="14" fillId="33" borderId="38" xfId="0" applyNumberFormat="1" applyFont="1" applyFill="1" applyBorder="1" applyAlignment="1">
      <alignment horizontal="center"/>
    </xf>
    <xf numFmtId="0" fontId="1" fillId="12" borderId="51" xfId="0" applyFont="1" applyFill="1" applyBorder="1" applyAlignment="1">
      <alignment/>
    </xf>
    <xf numFmtId="0" fontId="1" fillId="12" borderId="43" xfId="0" applyFont="1" applyFill="1" applyBorder="1" applyAlignment="1">
      <alignment horizontal="right"/>
    </xf>
    <xf numFmtId="0" fontId="1" fillId="12" borderId="36" xfId="0" applyFont="1" applyFill="1" applyBorder="1" applyAlignment="1">
      <alignment horizontal="right"/>
    </xf>
    <xf numFmtId="0" fontId="1" fillId="12" borderId="38" xfId="0" applyFont="1" applyFill="1" applyBorder="1" applyAlignment="1">
      <alignment horizontal="right"/>
    </xf>
    <xf numFmtId="0" fontId="1" fillId="12" borderId="52" xfId="0" applyFont="1" applyFill="1" applyBorder="1" applyAlignment="1">
      <alignment horizontal="center"/>
    </xf>
    <xf numFmtId="0" fontId="1" fillId="12" borderId="53" xfId="0" applyFont="1" applyFill="1" applyBorder="1" applyAlignment="1">
      <alignment horizontal="center"/>
    </xf>
    <xf numFmtId="0" fontId="1" fillId="12" borderId="54" xfId="0" applyFont="1" applyFill="1" applyBorder="1" applyAlignment="1">
      <alignment horizontal="center"/>
    </xf>
    <xf numFmtId="0" fontId="1" fillId="12" borderId="55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font>
        <b/>
        <i val="0"/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b/>
        <i val="0"/>
        <color indexed="10"/>
      </font>
    </dxf>
    <dxf>
      <font>
        <b/>
        <i val="0"/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b/>
        <i val="0"/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b/>
        <i val="0"/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b/>
        <i val="0"/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b/>
        <i val="0"/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b/>
        <i val="0"/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b/>
        <i val="0"/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b/>
        <i val="0"/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b/>
        <i val="0"/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ill>
        <patternFill>
          <bgColor indexed="26"/>
        </patternFill>
      </fill>
    </dxf>
    <dxf>
      <font>
        <b/>
        <i val="0"/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b/>
        <i val="0"/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B4:L33"/>
  <sheetViews>
    <sheetView showGridLines="0" showZeros="0" tabSelected="1" zoomScalePageLayoutView="0" workbookViewId="0" topLeftCell="A1">
      <selection activeCell="E8" sqref="E8"/>
    </sheetView>
  </sheetViews>
  <sheetFormatPr defaultColWidth="11.421875" defaultRowHeight="12.75"/>
  <cols>
    <col min="1" max="1" width="10.57421875" style="16" customWidth="1"/>
    <col min="2" max="2" width="14.57421875" style="16" customWidth="1"/>
    <col min="3" max="3" width="11.7109375" style="16" customWidth="1"/>
    <col min="4" max="4" width="11.28125" style="16" customWidth="1"/>
    <col min="5" max="5" width="18.57421875" style="16" customWidth="1"/>
    <col min="6" max="6" width="9.140625" style="16" customWidth="1"/>
    <col min="7" max="7" width="4.7109375" style="16" customWidth="1"/>
    <col min="8" max="8" width="10.421875" style="16" customWidth="1"/>
    <col min="9" max="9" width="5.00390625" style="16" customWidth="1"/>
    <col min="10" max="10" width="17.57421875" style="16" customWidth="1"/>
    <col min="11" max="11" width="6.421875" style="16" customWidth="1"/>
    <col min="12" max="12" width="10.00390625" style="16" bestFit="1" customWidth="1"/>
    <col min="13" max="13" width="7.57421875" style="16" bestFit="1" customWidth="1"/>
    <col min="14" max="14" width="9.140625" style="16" bestFit="1" customWidth="1"/>
    <col min="15" max="15" width="9.421875" style="16" bestFit="1" customWidth="1"/>
    <col min="16" max="16384" width="11.421875" style="16" customWidth="1"/>
  </cols>
  <sheetData>
    <row r="4" spans="2:12" ht="50.25" customHeight="1">
      <c r="B4" s="14" t="s">
        <v>104</v>
      </c>
      <c r="L4" s="15"/>
    </row>
    <row r="5" ht="12" customHeight="1"/>
    <row r="6" ht="5.25" customHeight="1"/>
    <row r="7" spans="2:11" ht="12.75">
      <c r="B7" s="16" t="s">
        <v>63</v>
      </c>
      <c r="E7" s="5">
        <v>2016</v>
      </c>
      <c r="K7" s="15"/>
    </row>
    <row r="9" spans="2:11" ht="12.75">
      <c r="B9" s="16" t="s">
        <v>64</v>
      </c>
      <c r="E9" s="6" t="s">
        <v>106</v>
      </c>
      <c r="I9" s="16" t="s">
        <v>101</v>
      </c>
      <c r="K9" s="17">
        <v>40</v>
      </c>
    </row>
    <row r="11" spans="2:11" ht="12.75">
      <c r="B11" s="16" t="s">
        <v>65</v>
      </c>
      <c r="E11" s="6" t="s">
        <v>107</v>
      </c>
      <c r="I11" s="16" t="s">
        <v>102</v>
      </c>
      <c r="K11" s="17">
        <v>30</v>
      </c>
    </row>
    <row r="13" spans="2:11" ht="12.75">
      <c r="B13" s="16" t="s">
        <v>66</v>
      </c>
      <c r="E13" s="6" t="s">
        <v>108</v>
      </c>
      <c r="I13" s="16" t="s">
        <v>103</v>
      </c>
      <c r="K13" s="18">
        <f>K11-(Januar!F46+Februar!F46+März!F46+April!F46+Mai!F46+Juni!F46+Juli!F46+August!F46+September!F46+Oktober!F46+November!F46+Dezember!F46)</f>
        <v>30</v>
      </c>
    </row>
    <row r="14" ht="6.75" customHeight="1"/>
    <row r="15" ht="6" customHeight="1" thickBot="1"/>
    <row r="16" spans="2:11" ht="13.5" thickBot="1">
      <c r="B16" s="164"/>
      <c r="C16" s="168" t="s">
        <v>68</v>
      </c>
      <c r="D16" s="169" t="s">
        <v>69</v>
      </c>
      <c r="E16" s="170" t="s">
        <v>67</v>
      </c>
      <c r="H16" s="171" t="s">
        <v>96</v>
      </c>
      <c r="I16" s="169" t="s">
        <v>97</v>
      </c>
      <c r="J16" s="169" t="s">
        <v>98</v>
      </c>
      <c r="K16" s="170" t="s">
        <v>99</v>
      </c>
    </row>
    <row r="17" spans="2:11" ht="12.75">
      <c r="B17" s="165" t="s">
        <v>84</v>
      </c>
      <c r="C17" s="7">
        <v>8.5</v>
      </c>
      <c r="D17" s="2">
        <v>20</v>
      </c>
      <c r="E17" s="19">
        <f>C17*D17</f>
        <v>170</v>
      </c>
      <c r="H17" s="20">
        <f>DATE($E$7,1,1)</f>
        <v>42370</v>
      </c>
      <c r="I17" s="21">
        <f>DATE($E$7,1,1)</f>
        <v>42370</v>
      </c>
      <c r="J17" s="22" t="s">
        <v>70</v>
      </c>
      <c r="K17" s="10"/>
    </row>
    <row r="18" spans="2:11" ht="12.75">
      <c r="B18" s="166" t="s">
        <v>85</v>
      </c>
      <c r="C18" s="8">
        <v>8.5</v>
      </c>
      <c r="D18" s="3">
        <v>21</v>
      </c>
      <c r="E18" s="23">
        <f aca="true" t="shared" si="0" ref="E18:E28">C18*D18</f>
        <v>178.5</v>
      </c>
      <c r="H18" s="24">
        <f>H19-2</f>
        <v>42454</v>
      </c>
      <c r="I18" s="25">
        <f>I19-2</f>
        <v>42454</v>
      </c>
      <c r="J18" s="26" t="s">
        <v>71</v>
      </c>
      <c r="K18" s="11"/>
    </row>
    <row r="19" spans="2:11" ht="12.75">
      <c r="B19" s="166" t="s">
        <v>86</v>
      </c>
      <c r="C19" s="8">
        <v>8.5</v>
      </c>
      <c r="D19" s="3">
        <v>21</v>
      </c>
      <c r="E19" s="23">
        <f>C19*D19</f>
        <v>178.5</v>
      </c>
      <c r="H19" s="24">
        <f>DOLLAR((DAY(MINUTE($E$7/38)/2+55)&amp;".4."&amp;$E$7)/7,)*7-6</f>
        <v>42456</v>
      </c>
      <c r="I19" s="25">
        <f>DOLLAR((DAY(MINUTE($E$7/38)/2+55)&amp;".4."&amp;$E$7)/7,)*7-6</f>
        <v>42456</v>
      </c>
      <c r="J19" s="26" t="s">
        <v>72</v>
      </c>
      <c r="K19" s="11"/>
    </row>
    <row r="20" spans="2:11" ht="12.75">
      <c r="B20" s="166" t="s">
        <v>87</v>
      </c>
      <c r="C20" s="8">
        <v>8.5</v>
      </c>
      <c r="D20" s="3">
        <v>21</v>
      </c>
      <c r="E20" s="23">
        <f t="shared" si="0"/>
        <v>178.5</v>
      </c>
      <c r="H20" s="24">
        <f>H19+1</f>
        <v>42457</v>
      </c>
      <c r="I20" s="25">
        <f>I19+1</f>
        <v>42457</v>
      </c>
      <c r="J20" s="26" t="s">
        <v>73</v>
      </c>
      <c r="K20" s="11"/>
    </row>
    <row r="21" spans="2:11" ht="12.75">
      <c r="B21" s="166" t="s">
        <v>89</v>
      </c>
      <c r="C21" s="8">
        <v>8.5</v>
      </c>
      <c r="D21" s="3">
        <v>20</v>
      </c>
      <c r="E21" s="23">
        <f t="shared" si="0"/>
        <v>170</v>
      </c>
      <c r="H21" s="24">
        <f>DATE($E$7,5,1)</f>
        <v>42491</v>
      </c>
      <c r="I21" s="25">
        <f>DATE($E$7,5,1)</f>
        <v>42491</v>
      </c>
      <c r="J21" s="27" t="s">
        <v>74</v>
      </c>
      <c r="K21" s="11"/>
    </row>
    <row r="22" spans="2:11" ht="12.75">
      <c r="B22" s="166" t="s">
        <v>88</v>
      </c>
      <c r="C22" s="8">
        <v>8.5</v>
      </c>
      <c r="D22" s="3">
        <v>22</v>
      </c>
      <c r="E22" s="23">
        <f t="shared" si="0"/>
        <v>187</v>
      </c>
      <c r="H22" s="24">
        <f>H19+39</f>
        <v>42495</v>
      </c>
      <c r="I22" s="25">
        <f>I19+39</f>
        <v>42495</v>
      </c>
      <c r="J22" s="26" t="s">
        <v>75</v>
      </c>
      <c r="K22" s="11"/>
    </row>
    <row r="23" spans="2:11" ht="12.75">
      <c r="B23" s="166" t="s">
        <v>90</v>
      </c>
      <c r="C23" s="8">
        <v>8.5</v>
      </c>
      <c r="D23" s="3">
        <v>21</v>
      </c>
      <c r="E23" s="23">
        <f t="shared" si="0"/>
        <v>178.5</v>
      </c>
      <c r="H23" s="28">
        <f>H19+49</f>
        <v>42505</v>
      </c>
      <c r="I23" s="29">
        <f>I19+49</f>
        <v>42505</v>
      </c>
      <c r="J23" s="30" t="s">
        <v>78</v>
      </c>
      <c r="K23" s="11"/>
    </row>
    <row r="24" spans="2:11" ht="12.75">
      <c r="B24" s="166" t="s">
        <v>92</v>
      </c>
      <c r="C24" s="8">
        <v>8.5</v>
      </c>
      <c r="D24" s="3">
        <v>23</v>
      </c>
      <c r="E24" s="23">
        <f t="shared" si="0"/>
        <v>195.5</v>
      </c>
      <c r="H24" s="24">
        <f>H19+50</f>
        <v>42506</v>
      </c>
      <c r="I24" s="25">
        <f>I19+50</f>
        <v>42506</v>
      </c>
      <c r="J24" s="26" t="s">
        <v>76</v>
      </c>
      <c r="K24" s="11"/>
    </row>
    <row r="25" spans="2:11" ht="12.75">
      <c r="B25" s="166" t="s">
        <v>91</v>
      </c>
      <c r="C25" s="8">
        <v>8.5</v>
      </c>
      <c r="D25" s="3">
        <v>22</v>
      </c>
      <c r="E25" s="23">
        <f t="shared" si="0"/>
        <v>187</v>
      </c>
      <c r="H25" s="24">
        <f>DATE($E$7,10,3)</f>
        <v>42646</v>
      </c>
      <c r="I25" s="25">
        <f>DATE($E$7,10,3)</f>
        <v>42646</v>
      </c>
      <c r="J25" s="26" t="s">
        <v>77</v>
      </c>
      <c r="K25" s="11"/>
    </row>
    <row r="26" spans="2:11" ht="12.75">
      <c r="B26" s="166" t="s">
        <v>93</v>
      </c>
      <c r="C26" s="8">
        <v>8.5</v>
      </c>
      <c r="D26" s="3">
        <v>19</v>
      </c>
      <c r="E26" s="23">
        <f t="shared" si="0"/>
        <v>161.5</v>
      </c>
      <c r="H26" s="24">
        <f>DATE($E$7,10,31)</f>
        <v>42674</v>
      </c>
      <c r="I26" s="25">
        <f>DATE($E$7,10,31)</f>
        <v>42674</v>
      </c>
      <c r="J26" s="26" t="s">
        <v>79</v>
      </c>
      <c r="K26" s="11"/>
    </row>
    <row r="27" spans="2:11" ht="12.75">
      <c r="B27" s="166" t="s">
        <v>94</v>
      </c>
      <c r="C27" s="8">
        <v>8.5</v>
      </c>
      <c r="D27" s="3">
        <v>22</v>
      </c>
      <c r="E27" s="23">
        <f t="shared" si="0"/>
        <v>187</v>
      </c>
      <c r="H27" s="28">
        <f>DATE($E$7,12,24)</f>
        <v>42728</v>
      </c>
      <c r="I27" s="29">
        <f>DATE($E$7,12,24)</f>
        <v>42728</v>
      </c>
      <c r="J27" s="31" t="s">
        <v>82</v>
      </c>
      <c r="K27" s="11" t="s">
        <v>100</v>
      </c>
    </row>
    <row r="28" spans="2:11" ht="13.5" thickBot="1">
      <c r="B28" s="167" t="s">
        <v>95</v>
      </c>
      <c r="C28" s="9">
        <v>8.5</v>
      </c>
      <c r="D28" s="4">
        <v>22</v>
      </c>
      <c r="E28" s="32">
        <f t="shared" si="0"/>
        <v>187</v>
      </c>
      <c r="H28" s="24">
        <f>DATE($E$7,12,25)</f>
        <v>42729</v>
      </c>
      <c r="I28" s="25">
        <f>DATE($E$7,12,25)</f>
        <v>42729</v>
      </c>
      <c r="J28" s="26" t="s">
        <v>80</v>
      </c>
      <c r="K28" s="11"/>
    </row>
    <row r="29" spans="2:11" ht="12.75">
      <c r="B29" s="15"/>
      <c r="H29" s="24">
        <f>DATE($E$7,12,26)</f>
        <v>42730</v>
      </c>
      <c r="I29" s="25">
        <f>DATE($E$7,12,26)</f>
        <v>42730</v>
      </c>
      <c r="J29" s="26" t="s">
        <v>81</v>
      </c>
      <c r="K29" s="11"/>
    </row>
    <row r="30" spans="2:11" ht="13.5" thickBot="1">
      <c r="B30" s="15"/>
      <c r="H30" s="33">
        <f>DATE($E$7,12,31)</f>
        <v>42735</v>
      </c>
      <c r="I30" s="34">
        <f>DATE($E$7,12,31)</f>
        <v>42735</v>
      </c>
      <c r="J30" s="35" t="s">
        <v>83</v>
      </c>
      <c r="K30" s="12" t="s">
        <v>100</v>
      </c>
    </row>
    <row r="31" ht="12.75">
      <c r="B31" s="13"/>
    </row>
    <row r="32" ht="12.75">
      <c r="B32" s="15"/>
    </row>
    <row r="33" ht="12.75">
      <c r="B33" s="15"/>
    </row>
    <row r="51" ht="18" customHeight="1"/>
  </sheetData>
  <sheetProtection/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T53"/>
  <sheetViews>
    <sheetView showGridLines="0" showZeros="0" zoomScalePageLayoutView="0" workbookViewId="0" topLeftCell="B25">
      <selection activeCell="D15" sqref="D15"/>
    </sheetView>
  </sheetViews>
  <sheetFormatPr defaultColWidth="11.421875" defaultRowHeight="12.75"/>
  <cols>
    <col min="1" max="1" width="3.00390625" style="16" hidden="1" customWidth="1"/>
    <col min="2" max="2" width="3.28125" style="16" customWidth="1"/>
    <col min="3" max="3" width="8.7109375" style="16" customWidth="1"/>
    <col min="4" max="5" width="5.7109375" style="16" customWidth="1"/>
    <col min="6" max="10" width="4.7109375" style="16" customWidth="1"/>
    <col min="11" max="12" width="7.7109375" style="16" customWidth="1"/>
    <col min="13" max="13" width="7.7109375" style="16" hidden="1" customWidth="1"/>
    <col min="14" max="14" width="13.140625" style="16" customWidth="1"/>
    <col min="15" max="15" width="13.140625" style="16" hidden="1" customWidth="1"/>
    <col min="16" max="16" width="11.140625" style="16" customWidth="1"/>
    <col min="17" max="17" width="6.140625" style="41" customWidth="1"/>
    <col min="18" max="18" width="5.421875" style="41" customWidth="1"/>
    <col min="19" max="20" width="0" style="16" hidden="1" customWidth="1"/>
    <col min="21" max="16384" width="11.421875" style="16" customWidth="1"/>
  </cols>
  <sheetData>
    <row r="1" spans="1:18" s="37" customFormat="1" ht="20.25">
      <c r="A1" s="36"/>
      <c r="B1" s="36" t="s">
        <v>0</v>
      </c>
      <c r="C1" s="36"/>
      <c r="D1" s="16"/>
      <c r="Q1" s="38"/>
      <c r="R1" s="38"/>
    </row>
    <row r="2" spans="1:17" ht="12.75">
      <c r="A2" s="39"/>
      <c r="B2" s="39"/>
      <c r="C2" s="39"/>
      <c r="Q2" s="40"/>
    </row>
    <row r="3" spans="7:17" ht="12.75">
      <c r="G3" s="42"/>
      <c r="Q3" s="40"/>
    </row>
    <row r="4" ht="50.25" customHeight="1"/>
    <row r="5" spans="1:17" ht="12" customHeight="1">
      <c r="A5" s="39"/>
      <c r="B5" s="39" t="s">
        <v>1</v>
      </c>
      <c r="C5" s="39"/>
      <c r="D5" s="39"/>
      <c r="E5" s="39"/>
      <c r="F5" s="39"/>
      <c r="G5" s="39" t="s">
        <v>2</v>
      </c>
      <c r="H5" s="39"/>
      <c r="I5" s="39"/>
      <c r="K5" s="39" t="s">
        <v>3</v>
      </c>
      <c r="L5" s="39"/>
      <c r="M5" s="39"/>
      <c r="N5" s="39"/>
      <c r="O5" s="39"/>
      <c r="P5" s="39" t="s">
        <v>4</v>
      </c>
      <c r="Q5" s="40"/>
    </row>
    <row r="6" spans="2:18" s="43" customFormat="1" ht="21.75" customHeight="1">
      <c r="B6" s="43" t="str">
        <f>Start!E11</f>
        <v>Mustermann</v>
      </c>
      <c r="G6" s="43" t="str">
        <f>Start!E9</f>
        <v>Max</v>
      </c>
      <c r="K6" s="43" t="str">
        <f>Start!E13</f>
        <v>max</v>
      </c>
      <c r="N6" s="128">
        <f>DATE($P$6,9,1)</f>
        <v>42614</v>
      </c>
      <c r="O6" s="128"/>
      <c r="P6" s="129">
        <f>Start!E7</f>
        <v>2016</v>
      </c>
      <c r="Q6" s="45"/>
      <c r="R6" s="46"/>
    </row>
    <row r="7" spans="1:17" ht="8.25" customHeight="1" thickBot="1">
      <c r="A7" s="42"/>
      <c r="B7" s="42"/>
      <c r="C7" s="42"/>
      <c r="Q7" s="40"/>
    </row>
    <row r="8" spans="1:18" s="52" customFormat="1" ht="3.75" customHeight="1">
      <c r="A8" s="47"/>
      <c r="B8" s="48"/>
      <c r="C8" s="50"/>
      <c r="D8" s="48"/>
      <c r="E8" s="49"/>
      <c r="F8" s="48"/>
      <c r="G8" s="50"/>
      <c r="H8" s="50"/>
      <c r="I8" s="50"/>
      <c r="J8" s="49"/>
      <c r="K8" s="48"/>
      <c r="L8" s="49"/>
      <c r="M8" s="49"/>
      <c r="N8" s="49"/>
      <c r="O8" s="49"/>
      <c r="P8" s="49"/>
      <c r="Q8" s="51"/>
      <c r="R8" s="51"/>
    </row>
    <row r="9" spans="1:18" ht="12.75">
      <c r="A9" s="53"/>
      <c r="B9" s="172" t="s">
        <v>15</v>
      </c>
      <c r="C9" s="173"/>
      <c r="D9" s="55" t="s">
        <v>105</v>
      </c>
      <c r="E9" s="137"/>
      <c r="F9" s="55" t="s">
        <v>5</v>
      </c>
      <c r="G9" s="57"/>
      <c r="H9" s="57"/>
      <c r="I9" s="57"/>
      <c r="J9" s="56"/>
      <c r="K9" s="55" t="s">
        <v>6</v>
      </c>
      <c r="L9" s="56"/>
      <c r="M9" s="56"/>
      <c r="N9" s="58" t="s">
        <v>7</v>
      </c>
      <c r="O9" s="58"/>
      <c r="P9" s="58" t="s">
        <v>8</v>
      </c>
      <c r="Q9" s="55"/>
      <c r="R9" s="59"/>
    </row>
    <row r="10" spans="1:18" ht="12.75">
      <c r="A10" s="53"/>
      <c r="B10" s="54"/>
      <c r="C10" s="146"/>
      <c r="D10" s="55"/>
      <c r="E10" s="56"/>
      <c r="F10" s="55" t="s">
        <v>9</v>
      </c>
      <c r="G10" s="57"/>
      <c r="H10" s="57"/>
      <c r="I10" s="57"/>
      <c r="J10" s="56"/>
      <c r="K10" s="55" t="s">
        <v>10</v>
      </c>
      <c r="L10" s="56"/>
      <c r="M10" s="56"/>
      <c r="N10" s="60"/>
      <c r="O10" s="60"/>
      <c r="P10" s="58" t="s">
        <v>11</v>
      </c>
      <c r="Q10" s="55"/>
      <c r="R10" s="59"/>
    </row>
    <row r="11" spans="1:18" s="52" customFormat="1" ht="3.75" customHeight="1">
      <c r="A11" s="61"/>
      <c r="B11" s="62"/>
      <c r="C11" s="64"/>
      <c r="D11" s="62"/>
      <c r="E11" s="63"/>
      <c r="F11" s="62"/>
      <c r="G11" s="64"/>
      <c r="H11" s="64"/>
      <c r="I11" s="64"/>
      <c r="J11" s="63"/>
      <c r="K11" s="62"/>
      <c r="L11" s="63"/>
      <c r="M11" s="64"/>
      <c r="N11" s="61"/>
      <c r="O11" s="64"/>
      <c r="P11" s="61"/>
      <c r="Q11" s="51"/>
      <c r="R11" s="51"/>
    </row>
    <row r="12" spans="1:18" ht="12.75">
      <c r="A12" s="65"/>
      <c r="B12" s="66"/>
      <c r="C12" s="147"/>
      <c r="D12" s="67"/>
      <c r="E12" s="58"/>
      <c r="F12" s="68"/>
      <c r="G12" s="69"/>
      <c r="H12" s="69" t="s">
        <v>12</v>
      </c>
      <c r="I12" s="69" t="s">
        <v>13</v>
      </c>
      <c r="J12" s="70" t="s">
        <v>14</v>
      </c>
      <c r="K12" s="68"/>
      <c r="L12" s="70"/>
      <c r="M12" s="58"/>
      <c r="N12" s="58"/>
      <c r="O12" s="58"/>
      <c r="P12" s="58"/>
      <c r="Q12" s="71"/>
      <c r="R12" s="71"/>
    </row>
    <row r="13" spans="1:18" ht="12.75">
      <c r="A13" s="72"/>
      <c r="B13" s="66"/>
      <c r="C13" s="147"/>
      <c r="D13" s="68" t="s">
        <v>16</v>
      </c>
      <c r="E13" s="70" t="s">
        <v>17</v>
      </c>
      <c r="F13" s="67" t="s">
        <v>18</v>
      </c>
      <c r="G13" s="69" t="s">
        <v>19</v>
      </c>
      <c r="H13" s="69" t="s">
        <v>20</v>
      </c>
      <c r="I13" s="73" t="s">
        <v>21</v>
      </c>
      <c r="J13" s="70" t="s">
        <v>22</v>
      </c>
      <c r="K13" s="68" t="s">
        <v>23</v>
      </c>
      <c r="L13" s="70" t="s">
        <v>24</v>
      </c>
      <c r="M13" s="58"/>
      <c r="N13" s="58"/>
      <c r="O13" s="58"/>
      <c r="P13" s="58"/>
      <c r="Q13" s="71"/>
      <c r="R13" s="71"/>
    </row>
    <row r="14" spans="1:18" ht="12.75">
      <c r="A14" s="65"/>
      <c r="B14" s="148"/>
      <c r="C14" s="147"/>
      <c r="D14" s="68"/>
      <c r="E14" s="70"/>
      <c r="F14" s="68"/>
      <c r="G14" s="69"/>
      <c r="H14" s="69"/>
      <c r="I14" s="69"/>
      <c r="J14" s="70" t="s">
        <v>25</v>
      </c>
      <c r="K14" s="68"/>
      <c r="L14" s="70"/>
      <c r="M14" s="58"/>
      <c r="N14" s="58"/>
      <c r="O14" s="58"/>
      <c r="P14" s="58"/>
      <c r="Q14" s="71"/>
      <c r="R14" s="71"/>
    </row>
    <row r="15" spans="1:20" ht="13.5" customHeight="1">
      <c r="A15" s="85" t="s">
        <v>26</v>
      </c>
      <c r="B15" s="154">
        <f>+C15</f>
        <v>42614</v>
      </c>
      <c r="C15" s="150">
        <f>+DATE($P$6,MONTH(N$6),1)</f>
        <v>42614</v>
      </c>
      <c r="D15" s="86"/>
      <c r="E15" s="87"/>
      <c r="F15" s="88"/>
      <c r="G15" s="89"/>
      <c r="H15" s="89"/>
      <c r="I15" s="89"/>
      <c r="J15" s="90"/>
      <c r="K15" s="88"/>
      <c r="L15" s="90"/>
      <c r="M15" s="91">
        <f>(L15-K15)*24</f>
        <v>0</v>
      </c>
      <c r="N15" s="92"/>
      <c r="O15" s="92">
        <f>(E15-D15)*24</f>
        <v>0</v>
      </c>
      <c r="P15" s="93">
        <f>IF(OR(ISERROR($O15-$M15)*S15,($O15-$M15)=0,COUNTBLANK($F15:$J15)&lt;5),IF(COUNTBLANK($F15:$J15)&lt;5,Start!$C$17,0)*S15,($O15-$M15)*S15)</f>
        <v>0</v>
      </c>
      <c r="Q15" s="71"/>
      <c r="R15" s="71"/>
      <c r="S15">
        <v>1</v>
      </c>
      <c r="T15" s="16">
        <f>IF(F15&lt;&gt;"",IF(S15=0.5,0.5,0),0)</f>
        <v>0</v>
      </c>
    </row>
    <row r="16" spans="1:20" ht="12.75">
      <c r="A16" s="85" t="s">
        <v>27</v>
      </c>
      <c r="B16" s="154">
        <f aca="true" t="shared" si="0" ref="B16:B44">+C16</f>
        <v>42615</v>
      </c>
      <c r="C16" s="150">
        <f aca="true" t="shared" si="1" ref="C16:C44">+C15+1</f>
        <v>42615</v>
      </c>
      <c r="D16" s="86"/>
      <c r="E16" s="87"/>
      <c r="F16" s="88"/>
      <c r="G16" s="89"/>
      <c r="H16" s="89"/>
      <c r="I16" s="89"/>
      <c r="J16" s="90"/>
      <c r="K16" s="88"/>
      <c r="L16" s="90"/>
      <c r="M16" s="91">
        <f aca="true" t="shared" si="2" ref="M16:M45">(L16-K16)*24</f>
        <v>0</v>
      </c>
      <c r="N16" s="92"/>
      <c r="O16" s="92">
        <f aca="true" t="shared" si="3" ref="O16:O45">(E16-D16)*24</f>
        <v>0</v>
      </c>
      <c r="P16" s="93">
        <f>IF(OR(ISERROR($O16-$M16)*S16,($O16-$M16)=0,COUNTBLANK($F16:$J16)&lt;5),IF(COUNTBLANK($F16:$J16)&lt;5,Start!$C$17,0)*S16,($O16-$M16)*S16)</f>
        <v>0</v>
      </c>
      <c r="Q16" s="71"/>
      <c r="R16" s="71"/>
      <c r="S16">
        <v>1</v>
      </c>
      <c r="T16" s="16">
        <f aca="true" t="shared" si="4" ref="T16:T45">IF(F16&lt;&gt;"",IF(S16=0.5,0.5,0),0)</f>
        <v>0</v>
      </c>
    </row>
    <row r="17" spans="1:20" ht="12.75">
      <c r="A17" s="97" t="s">
        <v>28</v>
      </c>
      <c r="B17" s="155">
        <f t="shared" si="0"/>
        <v>42616</v>
      </c>
      <c r="C17" s="151">
        <f t="shared" si="1"/>
        <v>42616</v>
      </c>
      <c r="D17" s="98"/>
      <c r="E17" s="99"/>
      <c r="F17" s="100"/>
      <c r="G17" s="101"/>
      <c r="H17" s="101"/>
      <c r="I17" s="101"/>
      <c r="J17" s="102"/>
      <c r="K17" s="100"/>
      <c r="L17" s="102"/>
      <c r="M17" s="103">
        <f t="shared" si="2"/>
        <v>0</v>
      </c>
      <c r="N17" s="104"/>
      <c r="O17" s="104">
        <f t="shared" si="3"/>
        <v>0</v>
      </c>
      <c r="P17" s="105">
        <f>IF(OR(ISERROR($O17-$M17)*S17,($O17-$M17)=0,COUNTBLANK($F17:$J17)&lt;5),IF(COUNTBLANK($F17:$J17)&lt;5,Start!$C$17,0)*S17,($O17-$M17)*S17)</f>
        <v>0</v>
      </c>
      <c r="Q17" s="71"/>
      <c r="R17" s="94"/>
      <c r="S17">
        <v>1</v>
      </c>
      <c r="T17" s="16">
        <f t="shared" si="4"/>
        <v>0</v>
      </c>
    </row>
    <row r="18" spans="1:20" ht="12.75">
      <c r="A18" s="97" t="s">
        <v>29</v>
      </c>
      <c r="B18" s="155">
        <f t="shared" si="0"/>
        <v>42617</v>
      </c>
      <c r="C18" s="151">
        <f t="shared" si="1"/>
        <v>42617</v>
      </c>
      <c r="D18" s="98"/>
      <c r="E18" s="99"/>
      <c r="F18" s="100"/>
      <c r="G18" s="101"/>
      <c r="H18" s="101"/>
      <c r="I18" s="101"/>
      <c r="J18" s="102"/>
      <c r="K18" s="100"/>
      <c r="L18" s="102"/>
      <c r="M18" s="103">
        <f t="shared" si="2"/>
        <v>0</v>
      </c>
      <c r="N18" s="104"/>
      <c r="O18" s="104">
        <f t="shared" si="3"/>
        <v>0</v>
      </c>
      <c r="P18" s="105">
        <f>IF(OR(ISERROR($O18-$M18)*S18,($O18-$M18)=0,COUNTBLANK($F18:$J18)&lt;5),IF(COUNTBLANK($F18:$J18)&lt;5,Start!$C$17,0)*S18,($O18-$M18)*S18)</f>
        <v>0</v>
      </c>
      <c r="Q18" s="71"/>
      <c r="R18" s="94"/>
      <c r="S18">
        <v>1</v>
      </c>
      <c r="T18" s="16">
        <f t="shared" si="4"/>
        <v>0</v>
      </c>
    </row>
    <row r="19" spans="1:20" ht="12.75">
      <c r="A19" s="85" t="s">
        <v>30</v>
      </c>
      <c r="B19" s="154">
        <f t="shared" si="0"/>
        <v>42618</v>
      </c>
      <c r="C19" s="150">
        <f t="shared" si="1"/>
        <v>42618</v>
      </c>
      <c r="D19" s="86"/>
      <c r="E19" s="87"/>
      <c r="F19" s="88"/>
      <c r="G19" s="89"/>
      <c r="H19" s="89"/>
      <c r="I19" s="89"/>
      <c r="J19" s="90"/>
      <c r="K19" s="88"/>
      <c r="L19" s="90"/>
      <c r="M19" s="91">
        <f t="shared" si="2"/>
        <v>0</v>
      </c>
      <c r="N19" s="92"/>
      <c r="O19" s="92">
        <f t="shared" si="3"/>
        <v>0</v>
      </c>
      <c r="P19" s="93">
        <f>IF(OR(ISERROR($O19-$M19)*S19,($O19-$M19)=0,COUNTBLANK($F19:$J19)&lt;5),IF(COUNTBLANK($F19:$J19)&lt;5,Start!$C$17,0)*S19,($O19-$M19)*S19)</f>
        <v>0</v>
      </c>
      <c r="Q19" s="71"/>
      <c r="R19" s="94"/>
      <c r="S19">
        <v>1</v>
      </c>
      <c r="T19" s="16">
        <f t="shared" si="4"/>
        <v>0</v>
      </c>
    </row>
    <row r="20" spans="1:20" ht="12.75">
      <c r="A20" s="85" t="s">
        <v>31</v>
      </c>
      <c r="B20" s="154">
        <f t="shared" si="0"/>
        <v>42619</v>
      </c>
      <c r="C20" s="150">
        <f t="shared" si="1"/>
        <v>42619</v>
      </c>
      <c r="D20" s="86"/>
      <c r="E20" s="87"/>
      <c r="F20" s="88"/>
      <c r="G20" s="89"/>
      <c r="H20" s="89"/>
      <c r="I20" s="89"/>
      <c r="J20" s="90"/>
      <c r="K20" s="88"/>
      <c r="L20" s="90"/>
      <c r="M20" s="91">
        <f t="shared" si="2"/>
        <v>0</v>
      </c>
      <c r="N20" s="92"/>
      <c r="O20" s="92">
        <f t="shared" si="3"/>
        <v>0</v>
      </c>
      <c r="P20" s="93">
        <f>IF(OR(ISERROR($O20-$M20)*S20,($O20-$M20)=0,COUNTBLANK($F20:$J20)&lt;5),IF(COUNTBLANK($F20:$J20)&lt;5,Start!$C$17,0)*S20,($O20-$M20)*S20)</f>
        <v>0</v>
      </c>
      <c r="Q20" s="71"/>
      <c r="R20" s="94"/>
      <c r="S20">
        <v>1</v>
      </c>
      <c r="T20" s="16">
        <f t="shared" si="4"/>
        <v>0</v>
      </c>
    </row>
    <row r="21" spans="1:20" ht="12.75">
      <c r="A21" s="85" t="s">
        <v>32</v>
      </c>
      <c r="B21" s="154">
        <f t="shared" si="0"/>
        <v>42620</v>
      </c>
      <c r="C21" s="150">
        <f t="shared" si="1"/>
        <v>42620</v>
      </c>
      <c r="D21" s="86"/>
      <c r="E21" s="87"/>
      <c r="F21" s="88"/>
      <c r="G21" s="89"/>
      <c r="H21" s="89"/>
      <c r="I21" s="89"/>
      <c r="J21" s="90"/>
      <c r="K21" s="88"/>
      <c r="L21" s="90"/>
      <c r="M21" s="91">
        <f t="shared" si="2"/>
        <v>0</v>
      </c>
      <c r="N21" s="92"/>
      <c r="O21" s="92">
        <f t="shared" si="3"/>
        <v>0</v>
      </c>
      <c r="P21" s="93">
        <f>IF(OR(ISERROR($O21-$M21)*S21,($O21-$M21)=0,COUNTBLANK($F21:$J21)&lt;5),IF(COUNTBLANK($F21:$J21)&lt;5,Start!$C$17,0)*S21,($O21-$M21)*S21)</f>
        <v>0</v>
      </c>
      <c r="Q21" s="71"/>
      <c r="R21" s="94"/>
      <c r="S21">
        <v>1</v>
      </c>
      <c r="T21" s="16">
        <f t="shared" si="4"/>
        <v>0</v>
      </c>
    </row>
    <row r="22" spans="1:20" ht="12.75">
      <c r="A22" s="85" t="s">
        <v>33</v>
      </c>
      <c r="B22" s="154">
        <f t="shared" si="0"/>
        <v>42621</v>
      </c>
      <c r="C22" s="150">
        <f t="shared" si="1"/>
        <v>42621</v>
      </c>
      <c r="D22" s="86"/>
      <c r="E22" s="87"/>
      <c r="F22" s="88"/>
      <c r="G22" s="89"/>
      <c r="H22" s="89"/>
      <c r="I22" s="89"/>
      <c r="J22" s="90"/>
      <c r="K22" s="88"/>
      <c r="L22" s="90"/>
      <c r="M22" s="91">
        <f t="shared" si="2"/>
        <v>0</v>
      </c>
      <c r="N22" s="92"/>
      <c r="O22" s="92">
        <f t="shared" si="3"/>
        <v>0</v>
      </c>
      <c r="P22" s="93">
        <f>IF(OR(ISERROR($O22-$M22)*S22,($O22-$M22)=0,COUNTBLANK($F22:$J22)&lt;5),IF(COUNTBLANK($F22:$J22)&lt;5,Start!$C$17,0)*S22,($O22-$M22)*S22)</f>
        <v>0</v>
      </c>
      <c r="Q22" s="71"/>
      <c r="R22" s="94"/>
      <c r="S22">
        <v>1</v>
      </c>
      <c r="T22" s="16">
        <f t="shared" si="4"/>
        <v>0</v>
      </c>
    </row>
    <row r="23" spans="1:20" ht="12.75">
      <c r="A23" s="85" t="s">
        <v>34</v>
      </c>
      <c r="B23" s="154">
        <f t="shared" si="0"/>
        <v>42622</v>
      </c>
      <c r="C23" s="150">
        <f t="shared" si="1"/>
        <v>42622</v>
      </c>
      <c r="D23" s="86"/>
      <c r="E23" s="87"/>
      <c r="F23" s="88"/>
      <c r="G23" s="89"/>
      <c r="H23" s="89"/>
      <c r="I23" s="89"/>
      <c r="J23" s="90"/>
      <c r="K23" s="88"/>
      <c r="L23" s="90"/>
      <c r="M23" s="91">
        <f t="shared" si="2"/>
        <v>0</v>
      </c>
      <c r="N23" s="92"/>
      <c r="O23" s="92">
        <f t="shared" si="3"/>
        <v>0</v>
      </c>
      <c r="P23" s="93">
        <f>IF(OR(ISERROR($O23-$M23)*S23,($O23-$M23)=0,COUNTBLANK($F23:$J23)&lt;5),IF(COUNTBLANK($F23:$J23)&lt;5,Start!$C$17,0)*S23,($O23-$M23)*S23)</f>
        <v>0</v>
      </c>
      <c r="Q23" s="71"/>
      <c r="R23" s="94"/>
      <c r="S23">
        <v>1</v>
      </c>
      <c r="T23" s="16">
        <f t="shared" si="4"/>
        <v>0</v>
      </c>
    </row>
    <row r="24" spans="1:20" ht="12.75">
      <c r="A24" s="97" t="s">
        <v>35</v>
      </c>
      <c r="B24" s="155">
        <f t="shared" si="0"/>
        <v>42623</v>
      </c>
      <c r="C24" s="151">
        <f t="shared" si="1"/>
        <v>42623</v>
      </c>
      <c r="D24" s="98"/>
      <c r="E24" s="99"/>
      <c r="F24" s="100"/>
      <c r="G24" s="101"/>
      <c r="H24" s="101"/>
      <c r="I24" s="101"/>
      <c r="J24" s="102"/>
      <c r="K24" s="100"/>
      <c r="L24" s="102"/>
      <c r="M24" s="103">
        <f t="shared" si="2"/>
        <v>0</v>
      </c>
      <c r="N24" s="104"/>
      <c r="O24" s="104">
        <f t="shared" si="3"/>
        <v>0</v>
      </c>
      <c r="P24" s="105">
        <f>IF(OR(ISERROR($O24-$M24)*S24,($O24-$M24)=0,COUNTBLANK($F24:$J24)&lt;5),IF(COUNTBLANK($F24:$J24)&lt;5,Start!$C$17,0)*S24,($O24-$M24)*S24)</f>
        <v>0</v>
      </c>
      <c r="Q24" s="71"/>
      <c r="R24" s="94"/>
      <c r="S24">
        <v>1</v>
      </c>
      <c r="T24" s="16">
        <f t="shared" si="4"/>
        <v>0</v>
      </c>
    </row>
    <row r="25" spans="1:20" ht="12.75">
      <c r="A25" s="97" t="s">
        <v>36</v>
      </c>
      <c r="B25" s="155">
        <f t="shared" si="0"/>
        <v>42624</v>
      </c>
      <c r="C25" s="151">
        <f t="shared" si="1"/>
        <v>42624</v>
      </c>
      <c r="D25" s="98"/>
      <c r="E25" s="99"/>
      <c r="F25" s="100"/>
      <c r="G25" s="101"/>
      <c r="H25" s="101"/>
      <c r="I25" s="101"/>
      <c r="J25" s="102"/>
      <c r="K25" s="100"/>
      <c r="L25" s="102"/>
      <c r="M25" s="103">
        <f t="shared" si="2"/>
        <v>0</v>
      </c>
      <c r="N25" s="104"/>
      <c r="O25" s="104">
        <f t="shared" si="3"/>
        <v>0</v>
      </c>
      <c r="P25" s="105">
        <f>IF(OR(ISERROR($O25-$M25)*S25,($O25-$M25)=0,COUNTBLANK($F25:$J25)&lt;5),IF(COUNTBLANK($F25:$J25)&lt;5,Start!$C$17,0)*S25,($O25-$M25)*S25)</f>
        <v>0</v>
      </c>
      <c r="Q25" s="71"/>
      <c r="R25" s="94"/>
      <c r="S25">
        <v>1</v>
      </c>
      <c r="T25" s="16">
        <f t="shared" si="4"/>
        <v>0</v>
      </c>
    </row>
    <row r="26" spans="1:20" ht="12.75">
      <c r="A26" s="85" t="s">
        <v>37</v>
      </c>
      <c r="B26" s="154">
        <f t="shared" si="0"/>
        <v>42625</v>
      </c>
      <c r="C26" s="150">
        <f t="shared" si="1"/>
        <v>42625</v>
      </c>
      <c r="D26" s="86"/>
      <c r="E26" s="87"/>
      <c r="F26" s="88"/>
      <c r="G26" s="89"/>
      <c r="H26" s="89"/>
      <c r="I26" s="89"/>
      <c r="J26" s="90"/>
      <c r="K26" s="88"/>
      <c r="L26" s="90"/>
      <c r="M26" s="91">
        <f t="shared" si="2"/>
        <v>0</v>
      </c>
      <c r="N26" s="92"/>
      <c r="O26" s="92">
        <f t="shared" si="3"/>
        <v>0</v>
      </c>
      <c r="P26" s="93">
        <f>IF(OR(ISERROR($O26-$M26)*S26,($O26-$M26)=0,COUNTBLANK($F26:$J26)&lt;5),IF(COUNTBLANK($F26:$J26)&lt;5,Start!$C$17,0)*S26,($O26-$M26)*S26)</f>
        <v>0</v>
      </c>
      <c r="Q26" s="71"/>
      <c r="R26" s="94"/>
      <c r="S26">
        <v>1</v>
      </c>
      <c r="T26" s="16">
        <f t="shared" si="4"/>
        <v>0</v>
      </c>
    </row>
    <row r="27" spans="1:20" ht="12.75">
      <c r="A27" s="85" t="s">
        <v>38</v>
      </c>
      <c r="B27" s="154">
        <f t="shared" si="0"/>
        <v>42626</v>
      </c>
      <c r="C27" s="150">
        <f t="shared" si="1"/>
        <v>42626</v>
      </c>
      <c r="D27" s="86"/>
      <c r="E27" s="87"/>
      <c r="F27" s="88"/>
      <c r="G27" s="89"/>
      <c r="H27" s="89"/>
      <c r="I27" s="89"/>
      <c r="J27" s="90"/>
      <c r="K27" s="88"/>
      <c r="L27" s="90"/>
      <c r="M27" s="91">
        <f t="shared" si="2"/>
        <v>0</v>
      </c>
      <c r="N27" s="92"/>
      <c r="O27" s="92">
        <f t="shared" si="3"/>
        <v>0</v>
      </c>
      <c r="P27" s="93">
        <f>IF(OR(ISERROR($O27-$M27)*S27,($O27-$M27)=0,COUNTBLANK($F27:$J27)&lt;5),IF(COUNTBLANK($F27:$J27)&lt;5,Start!$C$17,0)*S27,($O27-$M27)*S27)</f>
        <v>0</v>
      </c>
      <c r="Q27" s="71"/>
      <c r="R27" s="94"/>
      <c r="S27">
        <v>1</v>
      </c>
      <c r="T27" s="16">
        <f t="shared" si="4"/>
        <v>0</v>
      </c>
    </row>
    <row r="28" spans="1:20" ht="12.75">
      <c r="A28" s="85" t="s">
        <v>39</v>
      </c>
      <c r="B28" s="154">
        <f t="shared" si="0"/>
        <v>42627</v>
      </c>
      <c r="C28" s="150">
        <f t="shared" si="1"/>
        <v>42627</v>
      </c>
      <c r="D28" s="86"/>
      <c r="E28" s="87"/>
      <c r="F28" s="88"/>
      <c r="G28" s="89"/>
      <c r="H28" s="89"/>
      <c r="I28" s="89"/>
      <c r="J28" s="90"/>
      <c r="K28" s="88"/>
      <c r="L28" s="90"/>
      <c r="M28" s="91">
        <f t="shared" si="2"/>
        <v>0</v>
      </c>
      <c r="N28" s="92"/>
      <c r="O28" s="92">
        <f t="shared" si="3"/>
        <v>0</v>
      </c>
      <c r="P28" s="93">
        <f>IF(OR(ISERROR($O28-$M28)*S28,($O28-$M28)=0,COUNTBLANK($F28:$J28)&lt;5),IF(COUNTBLANK($F28:$J28)&lt;5,Start!$C$17,0)*S28,($O28-$M28)*S28)</f>
        <v>0</v>
      </c>
      <c r="Q28" s="71"/>
      <c r="R28" s="94"/>
      <c r="S28">
        <v>1</v>
      </c>
      <c r="T28" s="16">
        <f t="shared" si="4"/>
        <v>0</v>
      </c>
    </row>
    <row r="29" spans="1:20" ht="12.75">
      <c r="A29" s="85" t="s">
        <v>40</v>
      </c>
      <c r="B29" s="154">
        <f t="shared" si="0"/>
        <v>42628</v>
      </c>
      <c r="C29" s="150">
        <f t="shared" si="1"/>
        <v>42628</v>
      </c>
      <c r="D29" s="86"/>
      <c r="E29" s="87"/>
      <c r="F29" s="88"/>
      <c r="G29" s="89"/>
      <c r="H29" s="89"/>
      <c r="I29" s="89"/>
      <c r="J29" s="90"/>
      <c r="K29" s="88"/>
      <c r="L29" s="90"/>
      <c r="M29" s="91">
        <f t="shared" si="2"/>
        <v>0</v>
      </c>
      <c r="N29" s="92"/>
      <c r="O29" s="92">
        <f t="shared" si="3"/>
        <v>0</v>
      </c>
      <c r="P29" s="93">
        <f>IF(OR(ISERROR($O29-$M29)*S29,($O29-$M29)=0,COUNTBLANK($F29:$J29)&lt;5),IF(COUNTBLANK($F29:$J29)&lt;5,Start!$C$17,0)*S29,($O29-$M29)*S29)</f>
        <v>0</v>
      </c>
      <c r="Q29" s="71"/>
      <c r="R29" s="94"/>
      <c r="S29">
        <v>1</v>
      </c>
      <c r="T29" s="16">
        <f t="shared" si="4"/>
        <v>0</v>
      </c>
    </row>
    <row r="30" spans="1:20" ht="12.75">
      <c r="A30" s="85" t="s">
        <v>41</v>
      </c>
      <c r="B30" s="154">
        <f t="shared" si="0"/>
        <v>42629</v>
      </c>
      <c r="C30" s="150">
        <f t="shared" si="1"/>
        <v>42629</v>
      </c>
      <c r="D30" s="86"/>
      <c r="E30" s="87"/>
      <c r="F30" s="88"/>
      <c r="G30" s="89"/>
      <c r="H30" s="89"/>
      <c r="I30" s="89"/>
      <c r="J30" s="90"/>
      <c r="K30" s="88"/>
      <c r="L30" s="90"/>
      <c r="M30" s="91">
        <f t="shared" si="2"/>
        <v>0</v>
      </c>
      <c r="N30" s="92"/>
      <c r="O30" s="92">
        <f t="shared" si="3"/>
        <v>0</v>
      </c>
      <c r="P30" s="93">
        <f>IF(OR(ISERROR($O30-$M30)*S30,($O30-$M30)=0,COUNTBLANK($F30:$J30)&lt;5),IF(COUNTBLANK($F30:$J30)&lt;5,Start!$C$17,0)*S30,($O30-$M30)*S30)</f>
        <v>0</v>
      </c>
      <c r="Q30" s="71"/>
      <c r="R30" s="94"/>
      <c r="S30">
        <v>1</v>
      </c>
      <c r="T30" s="16">
        <f t="shared" si="4"/>
        <v>0</v>
      </c>
    </row>
    <row r="31" spans="1:20" ht="12.75">
      <c r="A31" s="97" t="s">
        <v>42</v>
      </c>
      <c r="B31" s="155">
        <f t="shared" si="0"/>
        <v>42630</v>
      </c>
      <c r="C31" s="151">
        <f t="shared" si="1"/>
        <v>42630</v>
      </c>
      <c r="D31" s="98"/>
      <c r="E31" s="99"/>
      <c r="F31" s="100"/>
      <c r="G31" s="101"/>
      <c r="H31" s="101"/>
      <c r="I31" s="101"/>
      <c r="J31" s="102"/>
      <c r="K31" s="100"/>
      <c r="L31" s="102"/>
      <c r="M31" s="103">
        <f t="shared" si="2"/>
        <v>0</v>
      </c>
      <c r="N31" s="104"/>
      <c r="O31" s="104">
        <f t="shared" si="3"/>
        <v>0</v>
      </c>
      <c r="P31" s="105">
        <f>IF(OR(ISERROR($O31-$M31)*S31,($O31-$M31)=0,COUNTBLANK($F31:$J31)&lt;5),IF(COUNTBLANK($F31:$J31)&lt;5,Start!$C$17,0)*S31,($O31-$M31)*S31)</f>
        <v>0</v>
      </c>
      <c r="Q31" s="71"/>
      <c r="R31" s="94"/>
      <c r="S31">
        <v>1</v>
      </c>
      <c r="T31" s="16">
        <f t="shared" si="4"/>
        <v>0</v>
      </c>
    </row>
    <row r="32" spans="1:20" ht="12.75">
      <c r="A32" s="97" t="s">
        <v>43</v>
      </c>
      <c r="B32" s="155">
        <f t="shared" si="0"/>
        <v>42631</v>
      </c>
      <c r="C32" s="151">
        <f t="shared" si="1"/>
        <v>42631</v>
      </c>
      <c r="D32" s="98"/>
      <c r="E32" s="99"/>
      <c r="F32" s="100"/>
      <c r="G32" s="101"/>
      <c r="H32" s="101"/>
      <c r="I32" s="101"/>
      <c r="J32" s="102"/>
      <c r="K32" s="100"/>
      <c r="L32" s="102"/>
      <c r="M32" s="103">
        <f t="shared" si="2"/>
        <v>0</v>
      </c>
      <c r="N32" s="104"/>
      <c r="O32" s="104">
        <f t="shared" si="3"/>
        <v>0</v>
      </c>
      <c r="P32" s="105">
        <f>IF(OR(ISERROR($O32-$M32)*S32,($O32-$M32)=0,COUNTBLANK($F32:$J32)&lt;5),IF(COUNTBLANK($F32:$J32)&lt;5,Start!$C$17,0)*S32,($O32-$M32)*S32)</f>
        <v>0</v>
      </c>
      <c r="Q32" s="71"/>
      <c r="R32" s="94"/>
      <c r="S32">
        <v>1</v>
      </c>
      <c r="T32" s="16">
        <f t="shared" si="4"/>
        <v>0</v>
      </c>
    </row>
    <row r="33" spans="1:20" ht="12.75">
      <c r="A33" s="85" t="s">
        <v>44</v>
      </c>
      <c r="B33" s="154">
        <f t="shared" si="0"/>
        <v>42632</v>
      </c>
      <c r="C33" s="150">
        <f t="shared" si="1"/>
        <v>42632</v>
      </c>
      <c r="D33" s="86"/>
      <c r="E33" s="87"/>
      <c r="F33" s="88"/>
      <c r="G33" s="89"/>
      <c r="H33" s="89"/>
      <c r="I33" s="89"/>
      <c r="J33" s="90"/>
      <c r="K33" s="88"/>
      <c r="L33" s="90"/>
      <c r="M33" s="91">
        <f t="shared" si="2"/>
        <v>0</v>
      </c>
      <c r="N33" s="92"/>
      <c r="O33" s="92">
        <f t="shared" si="3"/>
        <v>0</v>
      </c>
      <c r="P33" s="93">
        <f>IF(OR(ISERROR($O33-$M33)*S33,($O33-$M33)=0,COUNTBLANK($F33:$J33)&lt;5),IF(COUNTBLANK($F33:$J33)&lt;5,Start!$C$17,0)*S33,($O33-$M33)*S33)</f>
        <v>0</v>
      </c>
      <c r="Q33" s="71"/>
      <c r="R33" s="94"/>
      <c r="S33">
        <v>1</v>
      </c>
      <c r="T33" s="16">
        <f t="shared" si="4"/>
        <v>0</v>
      </c>
    </row>
    <row r="34" spans="1:20" ht="12.75">
      <c r="A34" s="85" t="s">
        <v>45</v>
      </c>
      <c r="B34" s="154">
        <f t="shared" si="0"/>
        <v>42633</v>
      </c>
      <c r="C34" s="150">
        <f t="shared" si="1"/>
        <v>42633</v>
      </c>
      <c r="D34" s="86"/>
      <c r="E34" s="87"/>
      <c r="F34" s="88"/>
      <c r="G34" s="89"/>
      <c r="H34" s="89"/>
      <c r="I34" s="89"/>
      <c r="J34" s="90"/>
      <c r="K34" s="88"/>
      <c r="L34" s="90"/>
      <c r="M34" s="91">
        <f t="shared" si="2"/>
        <v>0</v>
      </c>
      <c r="N34" s="92"/>
      <c r="O34" s="92">
        <f t="shared" si="3"/>
        <v>0</v>
      </c>
      <c r="P34" s="93">
        <f>IF(OR(ISERROR($O34-$M34)*S34,($O34-$M34)=0,COUNTBLANK($F34:$J34)&lt;5),IF(COUNTBLANK($F34:$J34)&lt;5,Start!$C$17,0)*S34,($O34-$M34)*S34)</f>
        <v>0</v>
      </c>
      <c r="Q34" s="71"/>
      <c r="R34" s="94"/>
      <c r="S34">
        <v>1</v>
      </c>
      <c r="T34" s="16">
        <f t="shared" si="4"/>
        <v>0</v>
      </c>
    </row>
    <row r="35" spans="1:20" ht="12.75">
      <c r="A35" s="85" t="s">
        <v>46</v>
      </c>
      <c r="B35" s="154">
        <f t="shared" si="0"/>
        <v>42634</v>
      </c>
      <c r="C35" s="150">
        <f t="shared" si="1"/>
        <v>42634</v>
      </c>
      <c r="D35" s="86"/>
      <c r="E35" s="87"/>
      <c r="F35" s="88"/>
      <c r="G35" s="89"/>
      <c r="H35" s="89"/>
      <c r="I35" s="89"/>
      <c r="J35" s="90"/>
      <c r="K35" s="88"/>
      <c r="L35" s="90"/>
      <c r="M35" s="91">
        <f t="shared" si="2"/>
        <v>0</v>
      </c>
      <c r="N35" s="92"/>
      <c r="O35" s="92">
        <f t="shared" si="3"/>
        <v>0</v>
      </c>
      <c r="P35" s="93">
        <f>IF(OR(ISERROR($O35-$M35)*S35,($O35-$M35)=0,COUNTBLANK($F35:$J35)&lt;5),IF(COUNTBLANK($F35:$J35)&lt;5,Start!$C$17,0)*S35,($O35-$M35)*S35)</f>
        <v>0</v>
      </c>
      <c r="Q35" s="71"/>
      <c r="R35" s="94"/>
      <c r="S35">
        <v>1</v>
      </c>
      <c r="T35" s="16">
        <f t="shared" si="4"/>
        <v>0</v>
      </c>
    </row>
    <row r="36" spans="1:20" ht="12.75">
      <c r="A36" s="85" t="s">
        <v>47</v>
      </c>
      <c r="B36" s="154">
        <f t="shared" si="0"/>
        <v>42635</v>
      </c>
      <c r="C36" s="150">
        <f t="shared" si="1"/>
        <v>42635</v>
      </c>
      <c r="D36" s="86"/>
      <c r="E36" s="87"/>
      <c r="F36" s="88"/>
      <c r="G36" s="89"/>
      <c r="H36" s="89"/>
      <c r="I36" s="89"/>
      <c r="J36" s="90"/>
      <c r="K36" s="88"/>
      <c r="L36" s="90"/>
      <c r="M36" s="91">
        <f t="shared" si="2"/>
        <v>0</v>
      </c>
      <c r="N36" s="92"/>
      <c r="O36" s="92">
        <f t="shared" si="3"/>
        <v>0</v>
      </c>
      <c r="P36" s="93">
        <f>IF(OR(ISERROR($O36-$M36)*S36,($O36-$M36)=0,COUNTBLANK($F36:$J36)&lt;5),IF(COUNTBLANK($F36:$J36)&lt;5,Start!$C$17,0)*S36,($O36-$M36)*S36)</f>
        <v>0</v>
      </c>
      <c r="Q36" s="71"/>
      <c r="R36" s="94"/>
      <c r="S36">
        <v>1</v>
      </c>
      <c r="T36" s="16">
        <f t="shared" si="4"/>
        <v>0</v>
      </c>
    </row>
    <row r="37" spans="1:20" ht="12.75">
      <c r="A37" s="85" t="s">
        <v>48</v>
      </c>
      <c r="B37" s="154">
        <f t="shared" si="0"/>
        <v>42636</v>
      </c>
      <c r="C37" s="150">
        <f t="shared" si="1"/>
        <v>42636</v>
      </c>
      <c r="D37" s="86"/>
      <c r="E37" s="87"/>
      <c r="F37" s="88"/>
      <c r="G37" s="89"/>
      <c r="H37" s="89"/>
      <c r="I37" s="89"/>
      <c r="J37" s="90"/>
      <c r="K37" s="88"/>
      <c r="L37" s="90"/>
      <c r="M37" s="91">
        <f t="shared" si="2"/>
        <v>0</v>
      </c>
      <c r="N37" s="92"/>
      <c r="O37" s="92">
        <f t="shared" si="3"/>
        <v>0</v>
      </c>
      <c r="P37" s="93">
        <f>IF(OR(ISERROR($O37-$M37)*S37,($O37-$M37)=0,COUNTBLANK($F37:$J37)&lt;5),IF(COUNTBLANK($F37:$J37)&lt;5,Start!$C$17,0)*S37,($O37-$M37)*S37)</f>
        <v>0</v>
      </c>
      <c r="Q37" s="71"/>
      <c r="R37" s="94"/>
      <c r="S37">
        <v>1</v>
      </c>
      <c r="T37" s="16">
        <f t="shared" si="4"/>
        <v>0</v>
      </c>
    </row>
    <row r="38" spans="1:20" ht="12.75">
      <c r="A38" s="97" t="s">
        <v>49</v>
      </c>
      <c r="B38" s="155">
        <f t="shared" si="0"/>
        <v>42637</v>
      </c>
      <c r="C38" s="151">
        <f t="shared" si="1"/>
        <v>42637</v>
      </c>
      <c r="D38" s="98"/>
      <c r="E38" s="99"/>
      <c r="F38" s="100"/>
      <c r="G38" s="101"/>
      <c r="H38" s="101"/>
      <c r="I38" s="101"/>
      <c r="J38" s="102"/>
      <c r="K38" s="100"/>
      <c r="L38" s="102"/>
      <c r="M38" s="103">
        <f t="shared" si="2"/>
        <v>0</v>
      </c>
      <c r="N38" s="104"/>
      <c r="O38" s="104">
        <f t="shared" si="3"/>
        <v>0</v>
      </c>
      <c r="P38" s="105">
        <f>IF(OR(ISERROR($O38-$M38)*S38,($O38-$M38)=0,COUNTBLANK($F38:$J38)&lt;5),IF(COUNTBLANK($F38:$J38)&lt;5,Start!$C$17,0)*S38,($O38-$M38)*S38)</f>
        <v>0</v>
      </c>
      <c r="Q38" s="71"/>
      <c r="R38" s="94"/>
      <c r="S38">
        <v>1</v>
      </c>
      <c r="T38" s="16">
        <f t="shared" si="4"/>
        <v>0</v>
      </c>
    </row>
    <row r="39" spans="1:20" ht="12.75">
      <c r="A39" s="97" t="s">
        <v>50</v>
      </c>
      <c r="B39" s="155">
        <f t="shared" si="0"/>
        <v>42638</v>
      </c>
      <c r="C39" s="151">
        <f t="shared" si="1"/>
        <v>42638</v>
      </c>
      <c r="D39" s="98"/>
      <c r="E39" s="99"/>
      <c r="F39" s="100"/>
      <c r="G39" s="101"/>
      <c r="H39" s="101"/>
      <c r="I39" s="101"/>
      <c r="J39" s="102"/>
      <c r="K39" s="100"/>
      <c r="L39" s="102"/>
      <c r="M39" s="103">
        <f t="shared" si="2"/>
        <v>0</v>
      </c>
      <c r="N39" s="104"/>
      <c r="O39" s="104">
        <f t="shared" si="3"/>
        <v>0</v>
      </c>
      <c r="P39" s="105">
        <f>IF(OR(ISERROR($O39-$M39)*S39,($O39-$M39)=0,COUNTBLANK($F39:$J39)&lt;5),IF(COUNTBLANK($F39:$J39)&lt;5,Start!$C$17,0)*S39,($O39-$M39)*S39)</f>
        <v>0</v>
      </c>
      <c r="Q39" s="71"/>
      <c r="R39" s="94"/>
      <c r="S39">
        <v>1</v>
      </c>
      <c r="T39" s="16">
        <f t="shared" si="4"/>
        <v>0</v>
      </c>
    </row>
    <row r="40" spans="1:20" ht="12.75">
      <c r="A40" s="85" t="s">
        <v>51</v>
      </c>
      <c r="B40" s="154">
        <f t="shared" si="0"/>
        <v>42639</v>
      </c>
      <c r="C40" s="150">
        <f t="shared" si="1"/>
        <v>42639</v>
      </c>
      <c r="D40" s="86"/>
      <c r="E40" s="87"/>
      <c r="F40" s="88"/>
      <c r="G40" s="89"/>
      <c r="H40" s="89"/>
      <c r="I40" s="89"/>
      <c r="J40" s="90"/>
      <c r="K40" s="88"/>
      <c r="L40" s="90"/>
      <c r="M40" s="91">
        <f t="shared" si="2"/>
        <v>0</v>
      </c>
      <c r="N40" s="92"/>
      <c r="O40" s="92">
        <f t="shared" si="3"/>
        <v>0</v>
      </c>
      <c r="P40" s="93">
        <f>IF(OR(ISERROR($O40-$M40)*S40,($O40-$M40)=0,COUNTBLANK($F40:$J40)&lt;5),IF(COUNTBLANK($F40:$J40)&lt;5,Start!$C$17,0)*S40,($O40-$M40)*S40)</f>
        <v>0</v>
      </c>
      <c r="Q40" s="71"/>
      <c r="R40" s="94"/>
      <c r="S40">
        <v>1</v>
      </c>
      <c r="T40" s="16">
        <f t="shared" si="4"/>
        <v>0</v>
      </c>
    </row>
    <row r="41" spans="1:20" ht="12.75">
      <c r="A41" s="85" t="s">
        <v>52</v>
      </c>
      <c r="B41" s="154">
        <f t="shared" si="0"/>
        <v>42640</v>
      </c>
      <c r="C41" s="150">
        <f t="shared" si="1"/>
        <v>42640</v>
      </c>
      <c r="D41" s="86"/>
      <c r="E41" s="87"/>
      <c r="F41" s="88"/>
      <c r="G41" s="89"/>
      <c r="H41" s="89"/>
      <c r="I41" s="89"/>
      <c r="J41" s="90"/>
      <c r="K41" s="88"/>
      <c r="L41" s="90"/>
      <c r="M41" s="91">
        <f t="shared" si="2"/>
        <v>0</v>
      </c>
      <c r="N41" s="92"/>
      <c r="O41" s="92">
        <f t="shared" si="3"/>
        <v>0</v>
      </c>
      <c r="P41" s="93">
        <f>IF(OR(ISERROR($O41-$M41)*S41,($O41-$M41)=0,COUNTBLANK($F41:$J41)&lt;5),IF(COUNTBLANK($F41:$J41)&lt;5,Start!$C$17,0)*S41,($O41-$M41)*S41)</f>
        <v>0</v>
      </c>
      <c r="Q41" s="71"/>
      <c r="R41" s="71"/>
      <c r="S41">
        <v>1</v>
      </c>
      <c r="T41" s="16">
        <f t="shared" si="4"/>
        <v>0</v>
      </c>
    </row>
    <row r="42" spans="1:20" ht="12.75">
      <c r="A42" s="85" t="s">
        <v>53</v>
      </c>
      <c r="B42" s="154">
        <f t="shared" si="0"/>
        <v>42641</v>
      </c>
      <c r="C42" s="150">
        <f t="shared" si="1"/>
        <v>42641</v>
      </c>
      <c r="D42" s="86"/>
      <c r="E42" s="87"/>
      <c r="F42" s="88"/>
      <c r="G42" s="89"/>
      <c r="H42" s="89"/>
      <c r="I42" s="89"/>
      <c r="J42" s="90"/>
      <c r="K42" s="88"/>
      <c r="L42" s="90"/>
      <c r="M42" s="91">
        <f t="shared" si="2"/>
        <v>0</v>
      </c>
      <c r="N42" s="92"/>
      <c r="O42" s="92">
        <f t="shared" si="3"/>
        <v>0</v>
      </c>
      <c r="P42" s="93">
        <f>IF(OR(ISERROR($O42-$M42)*S42,($O42-$M42)=0,COUNTBLANK($F42:$J42)&lt;5),IF(COUNTBLANK($F42:$J42)&lt;5,Start!$C$17,0)*S42,($O42-$M42)*S42)</f>
        <v>0</v>
      </c>
      <c r="Q42" s="71"/>
      <c r="R42" s="71"/>
      <c r="S42">
        <v>1</v>
      </c>
      <c r="T42" s="16">
        <f t="shared" si="4"/>
        <v>0</v>
      </c>
    </row>
    <row r="43" spans="1:20" ht="12.75">
      <c r="A43" s="85" t="s">
        <v>54</v>
      </c>
      <c r="B43" s="154">
        <f t="shared" si="0"/>
        <v>42642</v>
      </c>
      <c r="C43" s="150">
        <f t="shared" si="1"/>
        <v>42642</v>
      </c>
      <c r="D43" s="86"/>
      <c r="E43" s="87"/>
      <c r="F43" s="88"/>
      <c r="G43" s="89"/>
      <c r="H43" s="89"/>
      <c r="I43" s="89"/>
      <c r="J43" s="90"/>
      <c r="K43" s="88"/>
      <c r="L43" s="90"/>
      <c r="M43" s="91">
        <f t="shared" si="2"/>
        <v>0</v>
      </c>
      <c r="N43" s="92"/>
      <c r="O43" s="92">
        <f t="shared" si="3"/>
        <v>0</v>
      </c>
      <c r="P43" s="93">
        <f>IF(OR(ISERROR($O43-$M43)*S43,($O43-$M43)=0,COUNTBLANK($F43:$J43)&lt;5),IF(COUNTBLANK($F43:$J43)&lt;5,Start!$C$17,0)*S43,($O43-$M43)*S43)</f>
        <v>0</v>
      </c>
      <c r="Q43" s="71"/>
      <c r="R43" s="71"/>
      <c r="S43">
        <v>1</v>
      </c>
      <c r="T43" s="16">
        <f t="shared" si="4"/>
        <v>0</v>
      </c>
    </row>
    <row r="44" spans="1:20" ht="12.75">
      <c r="A44" s="85" t="s">
        <v>55</v>
      </c>
      <c r="B44" s="154">
        <f t="shared" si="0"/>
        <v>42643</v>
      </c>
      <c r="C44" s="150">
        <f t="shared" si="1"/>
        <v>42643</v>
      </c>
      <c r="D44" s="86"/>
      <c r="E44" s="87"/>
      <c r="F44" s="88"/>
      <c r="G44" s="89"/>
      <c r="H44" s="89"/>
      <c r="I44" s="89"/>
      <c r="J44" s="90"/>
      <c r="K44" s="88"/>
      <c r="L44" s="90"/>
      <c r="M44" s="91">
        <f t="shared" si="2"/>
        <v>0</v>
      </c>
      <c r="N44" s="92"/>
      <c r="O44" s="92">
        <f t="shared" si="3"/>
        <v>0</v>
      </c>
      <c r="P44" s="93">
        <f>IF(OR(ISERROR($O44-$M44)*S44,($O44-$M44)=0,COUNTBLANK($F44:$J44)&lt;5),IF(COUNTBLANK($F44:$J44)&lt;5,Start!$C$17,0)*S44,($O44-$M44)*S44)</f>
        <v>0</v>
      </c>
      <c r="Q44" s="71"/>
      <c r="R44" s="71"/>
      <c r="S44">
        <v>1</v>
      </c>
      <c r="T44" s="16">
        <f t="shared" si="4"/>
        <v>0</v>
      </c>
    </row>
    <row r="45" spans="1:20" ht="13.5" thickBot="1">
      <c r="A45" s="106" t="s">
        <v>56</v>
      </c>
      <c r="B45" s="156">
        <f>+C45</f>
        <v>0</v>
      </c>
      <c r="C45" s="152"/>
      <c r="D45" s="107"/>
      <c r="E45" s="108"/>
      <c r="F45" s="109"/>
      <c r="G45" s="110"/>
      <c r="H45" s="110"/>
      <c r="I45" s="110"/>
      <c r="J45" s="111"/>
      <c r="K45" s="109"/>
      <c r="L45" s="90"/>
      <c r="M45" s="91">
        <f t="shared" si="2"/>
        <v>0</v>
      </c>
      <c r="N45" s="92"/>
      <c r="O45" s="92">
        <f t="shared" si="3"/>
        <v>0</v>
      </c>
      <c r="P45" s="93">
        <f>IF(OR(ISERROR($O45-$M45)*S45,($O45-$M45)=0,COUNTBLANK($F45:$J45)&lt;5),IF(COUNTBLANK($F45:$J45)&lt;5,Start!$C$17,0)*S45,($O45-$M45)*S45)</f>
        <v>0</v>
      </c>
      <c r="Q45" s="71"/>
      <c r="R45" s="71"/>
      <c r="S45"/>
      <c r="T45" s="16">
        <f t="shared" si="4"/>
        <v>0</v>
      </c>
    </row>
    <row r="46" spans="1:20" ht="12.75">
      <c r="A46" s="113"/>
      <c r="B46" s="145"/>
      <c r="C46" s="113"/>
      <c r="E46" s="114"/>
      <c r="F46" s="115">
        <f>31-COUNTBLANK(F15:F45)-T46</f>
        <v>0</v>
      </c>
      <c r="L46" s="136" t="s">
        <v>57</v>
      </c>
      <c r="M46" s="136"/>
      <c r="N46" s="117"/>
      <c r="O46" s="117"/>
      <c r="P46" s="118">
        <f>SUM(P15:P45)</f>
        <v>0</v>
      </c>
      <c r="T46" s="16">
        <f>SUM(T15:T45)</f>
        <v>0</v>
      </c>
    </row>
    <row r="47" spans="1:16" ht="12.75">
      <c r="A47" s="113"/>
      <c r="B47" s="113"/>
      <c r="C47" s="113"/>
      <c r="L47" s="119" t="s">
        <v>58</v>
      </c>
      <c r="M47" s="119"/>
      <c r="N47" s="120"/>
      <c r="O47" s="120"/>
      <c r="P47" s="121"/>
    </row>
    <row r="48" spans="1:16" ht="12.75">
      <c r="A48" s="122"/>
      <c r="B48" s="122"/>
      <c r="C48" s="122"/>
      <c r="L48" s="116" t="s">
        <v>59</v>
      </c>
      <c r="M48" s="116"/>
      <c r="N48" s="123"/>
      <c r="O48" s="123"/>
      <c r="P48" s="124">
        <f>August!P51</f>
        <v>-1396.5</v>
      </c>
    </row>
    <row r="49" spans="1:16" ht="12.75">
      <c r="A49" s="125"/>
      <c r="B49" s="122"/>
      <c r="C49" s="125"/>
      <c r="L49" s="126" t="s">
        <v>60</v>
      </c>
      <c r="M49" s="126"/>
      <c r="N49" s="123"/>
      <c r="O49" s="123"/>
      <c r="P49" s="124">
        <f>P46+P47+P48</f>
        <v>-1396.5</v>
      </c>
    </row>
    <row r="50" spans="7:16" ht="12.75">
      <c r="G50" s="42"/>
      <c r="H50" s="42"/>
      <c r="I50" s="42"/>
      <c r="J50" s="42"/>
      <c r="L50" s="116" t="s">
        <v>61</v>
      </c>
      <c r="M50" s="116"/>
      <c r="N50" s="123"/>
      <c r="O50" s="123"/>
      <c r="P50" s="124">
        <f>Start!E25</f>
        <v>187</v>
      </c>
    </row>
    <row r="51" spans="1:16" ht="18" customHeight="1" thickBot="1">
      <c r="A51" s="39"/>
      <c r="B51" s="39"/>
      <c r="C51" s="39"/>
      <c r="G51" s="42"/>
      <c r="H51" s="42"/>
      <c r="I51" s="42"/>
      <c r="J51" s="42"/>
      <c r="L51" s="39" t="s">
        <v>62</v>
      </c>
      <c r="M51" s="39"/>
      <c r="P51" s="127">
        <f>P49-P50</f>
        <v>-1583.5</v>
      </c>
    </row>
    <row r="53" spans="1:3" ht="12.75">
      <c r="A53" s="39"/>
      <c r="B53" s="39"/>
      <c r="C53" s="39"/>
    </row>
  </sheetData>
  <sheetProtection/>
  <mergeCells count="1">
    <mergeCell ref="B9:C9"/>
  </mergeCells>
  <conditionalFormatting sqref="D15:P45 A15:A45">
    <cfRule type="expression" priority="1" dxfId="1" stopIfTrue="1">
      <formula>$C15=TODAY()</formula>
    </cfRule>
  </conditionalFormatting>
  <conditionalFormatting sqref="B15:C45">
    <cfRule type="cellIs" priority="2" dxfId="0" operator="equal" stopIfTrue="1">
      <formula>TODAY()</formula>
    </cfRule>
  </conditionalFormatting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T53"/>
  <sheetViews>
    <sheetView showGridLines="0" showZeros="0" zoomScalePageLayoutView="0" workbookViewId="0" topLeftCell="B29">
      <selection activeCell="D15" sqref="D15"/>
    </sheetView>
  </sheetViews>
  <sheetFormatPr defaultColWidth="11.421875" defaultRowHeight="12.75"/>
  <cols>
    <col min="1" max="1" width="3.140625" style="16" hidden="1" customWidth="1"/>
    <col min="2" max="2" width="3.28125" style="16" customWidth="1"/>
    <col min="3" max="3" width="8.7109375" style="16" bestFit="1" customWidth="1"/>
    <col min="4" max="5" width="5.7109375" style="16" customWidth="1"/>
    <col min="6" max="10" width="4.7109375" style="16" customWidth="1"/>
    <col min="11" max="12" width="7.7109375" style="16" customWidth="1"/>
    <col min="13" max="13" width="7.7109375" style="16" hidden="1" customWidth="1"/>
    <col min="14" max="14" width="13.140625" style="16" customWidth="1"/>
    <col min="15" max="15" width="13.140625" style="16" hidden="1" customWidth="1"/>
    <col min="16" max="16" width="11.140625" style="16" customWidth="1"/>
    <col min="17" max="17" width="6.140625" style="41" customWidth="1"/>
    <col min="18" max="18" width="5.421875" style="41" customWidth="1"/>
    <col min="19" max="20" width="0" style="16" hidden="1" customWidth="1"/>
    <col min="21" max="16384" width="11.421875" style="16" customWidth="1"/>
  </cols>
  <sheetData>
    <row r="1" spans="1:18" s="37" customFormat="1" ht="20.25">
      <c r="A1" s="36"/>
      <c r="B1" s="36" t="s">
        <v>0</v>
      </c>
      <c r="C1" s="36"/>
      <c r="D1" s="16"/>
      <c r="Q1" s="38"/>
      <c r="R1" s="38"/>
    </row>
    <row r="2" spans="1:17" ht="12.75">
      <c r="A2" s="39"/>
      <c r="B2" s="39"/>
      <c r="C2" s="39"/>
      <c r="Q2" s="40"/>
    </row>
    <row r="3" spans="7:17" ht="12.75">
      <c r="G3" s="42"/>
      <c r="Q3" s="40"/>
    </row>
    <row r="4" ht="50.25" customHeight="1"/>
    <row r="5" spans="1:17" ht="12" customHeight="1">
      <c r="A5" s="39"/>
      <c r="B5" s="39" t="s">
        <v>1</v>
      </c>
      <c r="C5" s="39"/>
      <c r="D5" s="39"/>
      <c r="E5" s="39"/>
      <c r="F5" s="39"/>
      <c r="G5" s="39" t="s">
        <v>2</v>
      </c>
      <c r="H5" s="39"/>
      <c r="I5" s="39"/>
      <c r="K5" s="39" t="s">
        <v>3</v>
      </c>
      <c r="L5" s="39"/>
      <c r="M5" s="39"/>
      <c r="N5" s="39"/>
      <c r="O5" s="39"/>
      <c r="P5" s="39" t="s">
        <v>4</v>
      </c>
      <c r="Q5" s="40"/>
    </row>
    <row r="6" spans="2:18" s="43" customFormat="1" ht="21.75" customHeight="1">
      <c r="B6" s="43" t="str">
        <f>Start!E11</f>
        <v>Mustermann</v>
      </c>
      <c r="G6" s="43" t="str">
        <f>Start!E9</f>
        <v>Max</v>
      </c>
      <c r="K6" s="43" t="str">
        <f>Start!E13</f>
        <v>max</v>
      </c>
      <c r="N6" s="128">
        <f>DATE($P$6,10,1)</f>
        <v>42644</v>
      </c>
      <c r="O6" s="128"/>
      <c r="P6" s="129">
        <f>Start!E7</f>
        <v>2016</v>
      </c>
      <c r="Q6" s="45"/>
      <c r="R6" s="46"/>
    </row>
    <row r="7" spans="1:17" ht="8.25" customHeight="1" thickBot="1">
      <c r="A7" s="42"/>
      <c r="B7" s="42"/>
      <c r="C7" s="42"/>
      <c r="Q7" s="40"/>
    </row>
    <row r="8" spans="1:18" s="52" customFormat="1" ht="3.75" customHeight="1">
      <c r="A8" s="47"/>
      <c r="B8" s="48"/>
      <c r="C8" s="50"/>
      <c r="D8" s="48"/>
      <c r="E8" s="49"/>
      <c r="F8" s="48"/>
      <c r="G8" s="50"/>
      <c r="H8" s="50"/>
      <c r="I8" s="50"/>
      <c r="J8" s="49"/>
      <c r="K8" s="48"/>
      <c r="L8" s="49"/>
      <c r="M8" s="49"/>
      <c r="N8" s="49"/>
      <c r="O8" s="49"/>
      <c r="P8" s="49"/>
      <c r="Q8" s="51"/>
      <c r="R8" s="51"/>
    </row>
    <row r="9" spans="1:18" ht="12.75">
      <c r="A9" s="53"/>
      <c r="B9" s="172" t="s">
        <v>15</v>
      </c>
      <c r="C9" s="173"/>
      <c r="D9" s="55" t="s">
        <v>105</v>
      </c>
      <c r="E9" s="56"/>
      <c r="F9" s="55" t="s">
        <v>5</v>
      </c>
      <c r="G9" s="57"/>
      <c r="H9" s="57"/>
      <c r="I9" s="57"/>
      <c r="J9" s="56"/>
      <c r="K9" s="55" t="s">
        <v>6</v>
      </c>
      <c r="L9" s="56"/>
      <c r="M9" s="56"/>
      <c r="N9" s="58" t="s">
        <v>7</v>
      </c>
      <c r="O9" s="58"/>
      <c r="P9" s="58" t="s">
        <v>8</v>
      </c>
      <c r="Q9" s="55"/>
      <c r="R9" s="59"/>
    </row>
    <row r="10" spans="1:18" ht="12.75">
      <c r="A10" s="53"/>
      <c r="B10" s="54"/>
      <c r="C10" s="146"/>
      <c r="D10" s="55"/>
      <c r="E10" s="56"/>
      <c r="F10" s="55" t="s">
        <v>9</v>
      </c>
      <c r="G10" s="57"/>
      <c r="H10" s="57"/>
      <c r="I10" s="57"/>
      <c r="J10" s="56"/>
      <c r="K10" s="55" t="s">
        <v>10</v>
      </c>
      <c r="L10" s="56"/>
      <c r="M10" s="56"/>
      <c r="N10" s="60"/>
      <c r="O10" s="60"/>
      <c r="P10" s="58" t="s">
        <v>11</v>
      </c>
      <c r="Q10" s="55"/>
      <c r="R10" s="59"/>
    </row>
    <row r="11" spans="1:18" s="52" customFormat="1" ht="3.75" customHeight="1">
      <c r="A11" s="61"/>
      <c r="B11" s="62"/>
      <c r="C11" s="64"/>
      <c r="D11" s="62"/>
      <c r="E11" s="63"/>
      <c r="F11" s="62"/>
      <c r="G11" s="64"/>
      <c r="H11" s="64"/>
      <c r="I11" s="64"/>
      <c r="J11" s="63"/>
      <c r="K11" s="62"/>
      <c r="L11" s="63"/>
      <c r="M11" s="64"/>
      <c r="N11" s="61"/>
      <c r="O11" s="64"/>
      <c r="P11" s="61"/>
      <c r="Q11" s="51"/>
      <c r="R11" s="51"/>
    </row>
    <row r="12" spans="1:18" ht="12.75">
      <c r="A12" s="65"/>
      <c r="B12" s="66"/>
      <c r="C12" s="147"/>
      <c r="D12" s="67"/>
      <c r="E12" s="58"/>
      <c r="F12" s="68"/>
      <c r="G12" s="69"/>
      <c r="H12" s="69" t="s">
        <v>12</v>
      </c>
      <c r="I12" s="69" t="s">
        <v>13</v>
      </c>
      <c r="J12" s="70" t="s">
        <v>14</v>
      </c>
      <c r="K12" s="68"/>
      <c r="L12" s="70"/>
      <c r="M12" s="58"/>
      <c r="N12" s="58"/>
      <c r="O12" s="58"/>
      <c r="P12" s="58"/>
      <c r="Q12" s="71"/>
      <c r="R12" s="71"/>
    </row>
    <row r="13" spans="1:18" ht="12.75">
      <c r="A13" s="72"/>
      <c r="B13" s="66"/>
      <c r="C13" s="147"/>
      <c r="D13" s="68" t="s">
        <v>16</v>
      </c>
      <c r="E13" s="70" t="s">
        <v>17</v>
      </c>
      <c r="F13" s="67" t="s">
        <v>18</v>
      </c>
      <c r="G13" s="69" t="s">
        <v>19</v>
      </c>
      <c r="H13" s="69" t="s">
        <v>20</v>
      </c>
      <c r="I13" s="73" t="s">
        <v>21</v>
      </c>
      <c r="J13" s="70" t="s">
        <v>22</v>
      </c>
      <c r="K13" s="68" t="s">
        <v>23</v>
      </c>
      <c r="L13" s="70" t="s">
        <v>24</v>
      </c>
      <c r="M13" s="58"/>
      <c r="N13" s="58"/>
      <c r="O13" s="58"/>
      <c r="P13" s="58"/>
      <c r="Q13" s="71"/>
      <c r="R13" s="71"/>
    </row>
    <row r="14" spans="1:18" ht="12.75">
      <c r="A14" s="65"/>
      <c r="B14" s="148"/>
      <c r="C14" s="147"/>
      <c r="D14" s="68"/>
      <c r="E14" s="70"/>
      <c r="F14" s="68"/>
      <c r="G14" s="69"/>
      <c r="H14" s="69"/>
      <c r="I14" s="69"/>
      <c r="J14" s="70" t="s">
        <v>25</v>
      </c>
      <c r="K14" s="68"/>
      <c r="L14" s="70"/>
      <c r="M14" s="58"/>
      <c r="N14" s="58"/>
      <c r="O14" s="58"/>
      <c r="P14" s="58"/>
      <c r="Q14" s="71"/>
      <c r="R14" s="71"/>
    </row>
    <row r="15" spans="1:20" ht="13.5" customHeight="1">
      <c r="A15" s="97" t="s">
        <v>26</v>
      </c>
      <c r="B15" s="155">
        <f>+C15</f>
        <v>42644</v>
      </c>
      <c r="C15" s="151">
        <f>+DATE($P$6,MONTH(N$6),1)</f>
        <v>42644</v>
      </c>
      <c r="D15" s="98"/>
      <c r="E15" s="99"/>
      <c r="F15" s="100"/>
      <c r="G15" s="101"/>
      <c r="H15" s="101"/>
      <c r="I15" s="101"/>
      <c r="J15" s="102"/>
      <c r="K15" s="100"/>
      <c r="L15" s="102"/>
      <c r="M15" s="103">
        <f>(L15-K15)*24</f>
        <v>0</v>
      </c>
      <c r="N15" s="104"/>
      <c r="O15" s="103">
        <f>(E15-D15)*24</f>
        <v>0</v>
      </c>
      <c r="P15" s="105">
        <f>IF(OR(ISERROR($O15-$M15)*S15,($O15-$M15)=0,COUNTBLANK($F15:$J15)&lt;5),IF(COUNTBLANK($F15:$J15)&lt;5,Start!$C$17,0)*S15,($O15-$M15)*S15)</f>
        <v>0</v>
      </c>
      <c r="Q15" s="71"/>
      <c r="R15" s="71"/>
      <c r="S15">
        <v>1</v>
      </c>
      <c r="T15" s="16">
        <f>IF(F15&lt;&gt;"",IF(S15=0.5,0.5,0),0)</f>
        <v>0</v>
      </c>
    </row>
    <row r="16" spans="1:20" ht="12.75">
      <c r="A16" s="97" t="s">
        <v>27</v>
      </c>
      <c r="B16" s="155">
        <f aca="true" t="shared" si="0" ref="B16:B45">+C16</f>
        <v>42645</v>
      </c>
      <c r="C16" s="151">
        <f aca="true" t="shared" si="1" ref="C16:C45">+C15+1</f>
        <v>42645</v>
      </c>
      <c r="D16" s="98"/>
      <c r="E16" s="99"/>
      <c r="F16" s="100"/>
      <c r="G16" s="101"/>
      <c r="H16" s="101"/>
      <c r="I16" s="101"/>
      <c r="J16" s="102"/>
      <c r="K16" s="100"/>
      <c r="L16" s="102"/>
      <c r="M16" s="103">
        <f aca="true" t="shared" si="2" ref="M16:M45">(L16-K16)*24</f>
        <v>0</v>
      </c>
      <c r="N16" s="104"/>
      <c r="O16" s="103">
        <f aca="true" t="shared" si="3" ref="O16:O45">(E16-D16)*24</f>
        <v>0</v>
      </c>
      <c r="P16" s="105">
        <f>IF(OR(ISERROR($O16-$M16)*S16,($O16-$M16)=0,COUNTBLANK($F16:$J16)&lt;5),IF(COUNTBLANK($F16:$J16)&lt;5,Start!$C$17,0)*S16,($O16-$M16)*S16)</f>
        <v>0</v>
      </c>
      <c r="Q16" s="71"/>
      <c r="R16" s="71"/>
      <c r="S16">
        <v>1</v>
      </c>
      <c r="T16" s="16">
        <f aca="true" t="shared" si="4" ref="T16:T45">IF(F16&lt;&gt;"",IF(S16=0.5,0.5,0),0)</f>
        <v>0</v>
      </c>
    </row>
    <row r="17" spans="1:20" ht="12.75">
      <c r="A17" s="74" t="s">
        <v>28</v>
      </c>
      <c r="B17" s="153">
        <f t="shared" si="0"/>
        <v>42646</v>
      </c>
      <c r="C17" s="149">
        <f t="shared" si="1"/>
        <v>42646</v>
      </c>
      <c r="D17" s="75"/>
      <c r="E17" s="76"/>
      <c r="F17" s="77"/>
      <c r="G17" s="78"/>
      <c r="H17" s="78"/>
      <c r="I17" s="78"/>
      <c r="J17" s="79"/>
      <c r="K17" s="77"/>
      <c r="L17" s="79"/>
      <c r="M17" s="82">
        <f t="shared" si="2"/>
        <v>0</v>
      </c>
      <c r="N17" s="83"/>
      <c r="O17" s="82">
        <f t="shared" si="3"/>
        <v>0</v>
      </c>
      <c r="P17" s="84">
        <f>IF(OR(ISERROR($O17-$M17)*S17,($O17-$M17)=0,COUNTBLANK($F17:$J17)&lt;5),IF(COUNTBLANK($F17:$J17)&lt;5,Start!$C$17,0)*S17,($O17-$M17)*S17)</f>
        <v>0</v>
      </c>
      <c r="Q17" s="71"/>
      <c r="R17" s="94"/>
      <c r="S17">
        <v>1</v>
      </c>
      <c r="T17" s="16">
        <f t="shared" si="4"/>
        <v>0</v>
      </c>
    </row>
    <row r="18" spans="1:20" ht="12.75">
      <c r="A18" s="85" t="s">
        <v>29</v>
      </c>
      <c r="B18" s="154">
        <f t="shared" si="0"/>
        <v>42647</v>
      </c>
      <c r="C18" s="150">
        <f t="shared" si="1"/>
        <v>42647</v>
      </c>
      <c r="D18" s="86"/>
      <c r="E18" s="87"/>
      <c r="F18" s="88"/>
      <c r="G18" s="89"/>
      <c r="H18" s="89"/>
      <c r="I18" s="89"/>
      <c r="J18" s="90"/>
      <c r="K18" s="88"/>
      <c r="L18" s="90"/>
      <c r="M18" s="91">
        <f t="shared" si="2"/>
        <v>0</v>
      </c>
      <c r="N18" s="92"/>
      <c r="O18" s="91">
        <f t="shared" si="3"/>
        <v>0</v>
      </c>
      <c r="P18" s="93">
        <f>IF(OR(ISERROR($O18-$M18)*S18,($O18-$M18)=0,COUNTBLANK($F18:$J18)&lt;5),IF(COUNTBLANK($F18:$J18)&lt;5,Start!$C$17,0)*S18,($O18-$M18)*S18)</f>
        <v>0</v>
      </c>
      <c r="Q18" s="71"/>
      <c r="R18" s="94"/>
      <c r="S18">
        <v>1</v>
      </c>
      <c r="T18" s="16">
        <f t="shared" si="4"/>
        <v>0</v>
      </c>
    </row>
    <row r="19" spans="1:20" ht="12.75">
      <c r="A19" s="85" t="s">
        <v>30</v>
      </c>
      <c r="B19" s="154">
        <f t="shared" si="0"/>
        <v>42648</v>
      </c>
      <c r="C19" s="150">
        <f t="shared" si="1"/>
        <v>42648</v>
      </c>
      <c r="D19" s="86"/>
      <c r="E19" s="87"/>
      <c r="F19" s="88"/>
      <c r="G19" s="89"/>
      <c r="H19" s="89"/>
      <c r="I19" s="89"/>
      <c r="J19" s="90"/>
      <c r="K19" s="88"/>
      <c r="L19" s="90"/>
      <c r="M19" s="91">
        <f t="shared" si="2"/>
        <v>0</v>
      </c>
      <c r="N19" s="92"/>
      <c r="O19" s="91">
        <f t="shared" si="3"/>
        <v>0</v>
      </c>
      <c r="P19" s="93">
        <f>IF(OR(ISERROR($O19-$M19)*S19,($O19-$M19)=0,COUNTBLANK($F19:$J19)&lt;5),IF(COUNTBLANK($F19:$J19)&lt;5,Start!$C$17,0)*S19,($O19-$M19)*S19)</f>
        <v>0</v>
      </c>
      <c r="Q19" s="71"/>
      <c r="R19" s="94"/>
      <c r="S19">
        <v>1</v>
      </c>
      <c r="T19" s="16">
        <f t="shared" si="4"/>
        <v>0</v>
      </c>
    </row>
    <row r="20" spans="1:20" ht="12.75">
      <c r="A20" s="85" t="s">
        <v>31</v>
      </c>
      <c r="B20" s="154">
        <f t="shared" si="0"/>
        <v>42649</v>
      </c>
      <c r="C20" s="150">
        <f t="shared" si="1"/>
        <v>42649</v>
      </c>
      <c r="D20" s="86"/>
      <c r="E20" s="87"/>
      <c r="F20" s="88"/>
      <c r="G20" s="89"/>
      <c r="H20" s="89"/>
      <c r="I20" s="89"/>
      <c r="J20" s="90"/>
      <c r="K20" s="88"/>
      <c r="L20" s="90"/>
      <c r="M20" s="91">
        <f t="shared" si="2"/>
        <v>0</v>
      </c>
      <c r="N20" s="92"/>
      <c r="O20" s="91">
        <f t="shared" si="3"/>
        <v>0</v>
      </c>
      <c r="P20" s="93">
        <f>IF(OR(ISERROR($O20-$M20)*S20,($O20-$M20)=0,COUNTBLANK($F20:$J20)&lt;5),IF(COUNTBLANK($F20:$J20)&lt;5,Start!$C$17,0)*S20,($O20-$M20)*S20)</f>
        <v>0</v>
      </c>
      <c r="Q20" s="71"/>
      <c r="R20" s="94"/>
      <c r="S20">
        <v>1</v>
      </c>
      <c r="T20" s="16">
        <f t="shared" si="4"/>
        <v>0</v>
      </c>
    </row>
    <row r="21" spans="1:20" ht="12.75">
      <c r="A21" s="85" t="s">
        <v>32</v>
      </c>
      <c r="B21" s="154">
        <f t="shared" si="0"/>
        <v>42650</v>
      </c>
      <c r="C21" s="150">
        <f t="shared" si="1"/>
        <v>42650</v>
      </c>
      <c r="D21" s="86"/>
      <c r="E21" s="87"/>
      <c r="F21" s="88"/>
      <c r="G21" s="89"/>
      <c r="H21" s="89"/>
      <c r="I21" s="89"/>
      <c r="J21" s="90"/>
      <c r="K21" s="88"/>
      <c r="L21" s="90"/>
      <c r="M21" s="91">
        <f t="shared" si="2"/>
        <v>0</v>
      </c>
      <c r="N21" s="92"/>
      <c r="O21" s="91">
        <f t="shared" si="3"/>
        <v>0</v>
      </c>
      <c r="P21" s="93">
        <f>IF(OR(ISERROR($O21-$M21)*S21,($O21-$M21)=0,COUNTBLANK($F21:$J21)&lt;5),IF(COUNTBLANK($F21:$J21)&lt;5,Start!$C$17,0)*S21,($O21-$M21)*S21)</f>
        <v>0</v>
      </c>
      <c r="Q21" s="71"/>
      <c r="R21" s="94"/>
      <c r="S21">
        <v>1</v>
      </c>
      <c r="T21" s="16">
        <f t="shared" si="4"/>
        <v>0</v>
      </c>
    </row>
    <row r="22" spans="1:20" ht="12.75">
      <c r="A22" s="97" t="s">
        <v>33</v>
      </c>
      <c r="B22" s="155">
        <f t="shared" si="0"/>
        <v>42651</v>
      </c>
      <c r="C22" s="151">
        <f t="shared" si="1"/>
        <v>42651</v>
      </c>
      <c r="D22" s="98"/>
      <c r="E22" s="99"/>
      <c r="F22" s="100"/>
      <c r="G22" s="101"/>
      <c r="H22" s="101"/>
      <c r="I22" s="101"/>
      <c r="J22" s="102"/>
      <c r="K22" s="100"/>
      <c r="L22" s="102"/>
      <c r="M22" s="103">
        <f t="shared" si="2"/>
        <v>0</v>
      </c>
      <c r="N22" s="104"/>
      <c r="O22" s="103">
        <f t="shared" si="3"/>
        <v>0</v>
      </c>
      <c r="P22" s="105">
        <f>IF(OR(ISERROR($O22-$M22)*S22,($O22-$M22)=0,COUNTBLANK($F22:$J22)&lt;5),IF(COUNTBLANK($F22:$J22)&lt;5,Start!$C$17,0)*S22,($O22-$M22)*S22)</f>
        <v>0</v>
      </c>
      <c r="Q22" s="71"/>
      <c r="R22" s="94"/>
      <c r="S22">
        <v>1</v>
      </c>
      <c r="T22" s="16">
        <f t="shared" si="4"/>
        <v>0</v>
      </c>
    </row>
    <row r="23" spans="1:20" ht="12.75">
      <c r="A23" s="97" t="s">
        <v>34</v>
      </c>
      <c r="B23" s="155">
        <f t="shared" si="0"/>
        <v>42652</v>
      </c>
      <c r="C23" s="151">
        <f t="shared" si="1"/>
        <v>42652</v>
      </c>
      <c r="D23" s="98"/>
      <c r="E23" s="99"/>
      <c r="F23" s="100"/>
      <c r="G23" s="101"/>
      <c r="H23" s="101"/>
      <c r="I23" s="101"/>
      <c r="J23" s="102"/>
      <c r="K23" s="100"/>
      <c r="L23" s="102"/>
      <c r="M23" s="103">
        <f t="shared" si="2"/>
        <v>0</v>
      </c>
      <c r="N23" s="104"/>
      <c r="O23" s="103">
        <f t="shared" si="3"/>
        <v>0</v>
      </c>
      <c r="P23" s="105">
        <f>IF(OR(ISERROR($O23-$M23)*S23,($O23-$M23)=0,COUNTBLANK($F23:$J23)&lt;5),IF(COUNTBLANK($F23:$J23)&lt;5,Start!$C$17,0)*S23,($O23-$M23)*S23)</f>
        <v>0</v>
      </c>
      <c r="Q23" s="71"/>
      <c r="R23" s="94"/>
      <c r="S23">
        <v>1</v>
      </c>
      <c r="T23" s="16">
        <f t="shared" si="4"/>
        <v>0</v>
      </c>
    </row>
    <row r="24" spans="1:20" ht="12.75">
      <c r="A24" s="85" t="s">
        <v>35</v>
      </c>
      <c r="B24" s="154">
        <f t="shared" si="0"/>
        <v>42653</v>
      </c>
      <c r="C24" s="150">
        <f t="shared" si="1"/>
        <v>42653</v>
      </c>
      <c r="D24" s="86"/>
      <c r="E24" s="87"/>
      <c r="F24" s="88"/>
      <c r="G24" s="89"/>
      <c r="H24" s="89"/>
      <c r="I24" s="89"/>
      <c r="J24" s="90"/>
      <c r="K24" s="88"/>
      <c r="L24" s="90"/>
      <c r="M24" s="91">
        <f t="shared" si="2"/>
        <v>0</v>
      </c>
      <c r="N24" s="92"/>
      <c r="O24" s="91">
        <f t="shared" si="3"/>
        <v>0</v>
      </c>
      <c r="P24" s="93">
        <f>IF(OR(ISERROR($O24-$M24)*S24,($O24-$M24)=0,COUNTBLANK($F24:$J24)&lt;5),IF(COUNTBLANK($F24:$J24)&lt;5,Start!$C$17,0)*S24,($O24-$M24)*S24)</f>
        <v>0</v>
      </c>
      <c r="Q24" s="71"/>
      <c r="R24" s="94"/>
      <c r="S24">
        <v>1</v>
      </c>
      <c r="T24" s="16">
        <f t="shared" si="4"/>
        <v>0</v>
      </c>
    </row>
    <row r="25" spans="1:20" ht="12.75">
      <c r="A25" s="85" t="s">
        <v>36</v>
      </c>
      <c r="B25" s="154">
        <f t="shared" si="0"/>
        <v>42654</v>
      </c>
      <c r="C25" s="150">
        <f t="shared" si="1"/>
        <v>42654</v>
      </c>
      <c r="D25" s="86"/>
      <c r="E25" s="87"/>
      <c r="F25" s="88"/>
      <c r="G25" s="89"/>
      <c r="H25" s="89"/>
      <c r="I25" s="89"/>
      <c r="J25" s="90"/>
      <c r="K25" s="88"/>
      <c r="L25" s="90"/>
      <c r="M25" s="91">
        <f t="shared" si="2"/>
        <v>0</v>
      </c>
      <c r="N25" s="92"/>
      <c r="O25" s="91">
        <f t="shared" si="3"/>
        <v>0</v>
      </c>
      <c r="P25" s="93">
        <f>IF(OR(ISERROR($O25-$M25)*S25,($O25-$M25)=0,COUNTBLANK($F25:$J25)&lt;5),IF(COUNTBLANK($F25:$J25)&lt;5,Start!$C$17,0)*S25,($O25-$M25)*S25)</f>
        <v>0</v>
      </c>
      <c r="Q25" s="71"/>
      <c r="R25" s="94"/>
      <c r="S25">
        <v>1</v>
      </c>
      <c r="T25" s="16">
        <f t="shared" si="4"/>
        <v>0</v>
      </c>
    </row>
    <row r="26" spans="1:20" ht="12.75">
      <c r="A26" s="85" t="s">
        <v>37</v>
      </c>
      <c r="B26" s="154">
        <f t="shared" si="0"/>
        <v>42655</v>
      </c>
      <c r="C26" s="150">
        <f t="shared" si="1"/>
        <v>42655</v>
      </c>
      <c r="D26" s="86"/>
      <c r="E26" s="87"/>
      <c r="F26" s="88"/>
      <c r="G26" s="89"/>
      <c r="H26" s="89"/>
      <c r="I26" s="89"/>
      <c r="J26" s="90"/>
      <c r="K26" s="88"/>
      <c r="L26" s="90"/>
      <c r="M26" s="91">
        <f t="shared" si="2"/>
        <v>0</v>
      </c>
      <c r="N26" s="92"/>
      <c r="O26" s="91">
        <f t="shared" si="3"/>
        <v>0</v>
      </c>
      <c r="P26" s="93">
        <f>IF(OR(ISERROR($O26-$M26)*S26,($O26-$M26)=0,COUNTBLANK($F26:$J26)&lt;5),IF(COUNTBLANK($F26:$J26)&lt;5,Start!$C$17,0)*S26,($O26-$M26)*S26)</f>
        <v>0</v>
      </c>
      <c r="Q26" s="71"/>
      <c r="R26" s="94"/>
      <c r="S26">
        <v>1</v>
      </c>
      <c r="T26" s="16">
        <f t="shared" si="4"/>
        <v>0</v>
      </c>
    </row>
    <row r="27" spans="1:20" ht="12.75">
      <c r="A27" s="85" t="s">
        <v>38</v>
      </c>
      <c r="B27" s="154">
        <f t="shared" si="0"/>
        <v>42656</v>
      </c>
      <c r="C27" s="150">
        <f t="shared" si="1"/>
        <v>42656</v>
      </c>
      <c r="D27" s="86"/>
      <c r="E27" s="87"/>
      <c r="F27" s="88"/>
      <c r="G27" s="89"/>
      <c r="H27" s="89"/>
      <c r="I27" s="89"/>
      <c r="J27" s="90"/>
      <c r="K27" s="88"/>
      <c r="L27" s="90"/>
      <c r="M27" s="91">
        <f t="shared" si="2"/>
        <v>0</v>
      </c>
      <c r="N27" s="92"/>
      <c r="O27" s="91">
        <f t="shared" si="3"/>
        <v>0</v>
      </c>
      <c r="P27" s="93">
        <f>IF(OR(ISERROR($O27-$M27)*S27,($O27-$M27)=0,COUNTBLANK($F27:$J27)&lt;5),IF(COUNTBLANK($F27:$J27)&lt;5,Start!$C$17,0)*S27,($O27-$M27)*S27)</f>
        <v>0</v>
      </c>
      <c r="Q27" s="71"/>
      <c r="R27" s="94"/>
      <c r="S27">
        <v>1</v>
      </c>
      <c r="T27" s="16">
        <f t="shared" si="4"/>
        <v>0</v>
      </c>
    </row>
    <row r="28" spans="1:20" ht="12.75">
      <c r="A28" s="85" t="s">
        <v>39</v>
      </c>
      <c r="B28" s="154">
        <f t="shared" si="0"/>
        <v>42657</v>
      </c>
      <c r="C28" s="150">
        <f t="shared" si="1"/>
        <v>42657</v>
      </c>
      <c r="D28" s="86"/>
      <c r="E28" s="87"/>
      <c r="F28" s="88"/>
      <c r="G28" s="89"/>
      <c r="H28" s="89"/>
      <c r="I28" s="89"/>
      <c r="J28" s="90"/>
      <c r="K28" s="88"/>
      <c r="L28" s="90"/>
      <c r="M28" s="91">
        <f t="shared" si="2"/>
        <v>0</v>
      </c>
      <c r="N28" s="92"/>
      <c r="O28" s="91">
        <f t="shared" si="3"/>
        <v>0</v>
      </c>
      <c r="P28" s="93">
        <f>IF(OR(ISERROR($O28-$M28)*S28,($O28-$M28)=0,COUNTBLANK($F28:$J28)&lt;5),IF(COUNTBLANK($F28:$J28)&lt;5,Start!$C$17,0)*S28,($O28-$M28)*S28)</f>
        <v>0</v>
      </c>
      <c r="Q28" s="71"/>
      <c r="R28" s="94"/>
      <c r="S28">
        <v>1</v>
      </c>
      <c r="T28" s="16">
        <f t="shared" si="4"/>
        <v>0</v>
      </c>
    </row>
    <row r="29" spans="1:20" ht="12.75">
      <c r="A29" s="97" t="s">
        <v>40</v>
      </c>
      <c r="B29" s="155">
        <f t="shared" si="0"/>
        <v>42658</v>
      </c>
      <c r="C29" s="151">
        <f t="shared" si="1"/>
        <v>42658</v>
      </c>
      <c r="D29" s="98"/>
      <c r="E29" s="99"/>
      <c r="F29" s="100"/>
      <c r="G29" s="101"/>
      <c r="H29" s="101"/>
      <c r="I29" s="101"/>
      <c r="J29" s="102"/>
      <c r="K29" s="100"/>
      <c r="L29" s="102"/>
      <c r="M29" s="103">
        <f t="shared" si="2"/>
        <v>0</v>
      </c>
      <c r="N29" s="104"/>
      <c r="O29" s="103">
        <f t="shared" si="3"/>
        <v>0</v>
      </c>
      <c r="P29" s="105">
        <f>IF(OR(ISERROR($O29-$M29)*S29,($O29-$M29)=0,COUNTBLANK($F29:$J29)&lt;5),IF(COUNTBLANK($F29:$J29)&lt;5,Start!$C$17,0)*S29,($O29-$M29)*S29)</f>
        <v>0</v>
      </c>
      <c r="Q29" s="71"/>
      <c r="R29" s="94"/>
      <c r="S29">
        <v>1</v>
      </c>
      <c r="T29" s="16">
        <f t="shared" si="4"/>
        <v>0</v>
      </c>
    </row>
    <row r="30" spans="1:20" ht="12.75">
      <c r="A30" s="97" t="s">
        <v>41</v>
      </c>
      <c r="B30" s="155">
        <f t="shared" si="0"/>
        <v>42659</v>
      </c>
      <c r="C30" s="151">
        <f t="shared" si="1"/>
        <v>42659</v>
      </c>
      <c r="D30" s="98"/>
      <c r="E30" s="99"/>
      <c r="F30" s="100"/>
      <c r="G30" s="101"/>
      <c r="H30" s="101"/>
      <c r="I30" s="101"/>
      <c r="J30" s="102"/>
      <c r="K30" s="100"/>
      <c r="L30" s="102"/>
      <c r="M30" s="103">
        <f t="shared" si="2"/>
        <v>0</v>
      </c>
      <c r="N30" s="104"/>
      <c r="O30" s="103">
        <f t="shared" si="3"/>
        <v>0</v>
      </c>
      <c r="P30" s="105">
        <f>IF(OR(ISERROR($O30-$M30)*S30,($O30-$M30)=0,COUNTBLANK($F30:$J30)&lt;5),IF(COUNTBLANK($F30:$J30)&lt;5,Start!$C$17,0)*S30,($O30-$M30)*S30)</f>
        <v>0</v>
      </c>
      <c r="Q30" s="71"/>
      <c r="R30" s="94"/>
      <c r="S30">
        <v>1</v>
      </c>
      <c r="T30" s="16">
        <f t="shared" si="4"/>
        <v>0</v>
      </c>
    </row>
    <row r="31" spans="1:20" ht="12.75">
      <c r="A31" s="85" t="s">
        <v>42</v>
      </c>
      <c r="B31" s="154">
        <f t="shared" si="0"/>
        <v>42660</v>
      </c>
      <c r="C31" s="150">
        <f t="shared" si="1"/>
        <v>42660</v>
      </c>
      <c r="D31" s="86"/>
      <c r="E31" s="87"/>
      <c r="F31" s="88"/>
      <c r="G31" s="89"/>
      <c r="H31" s="89"/>
      <c r="I31" s="89"/>
      <c r="J31" s="90"/>
      <c r="K31" s="88"/>
      <c r="L31" s="90"/>
      <c r="M31" s="91">
        <f t="shared" si="2"/>
        <v>0</v>
      </c>
      <c r="N31" s="92"/>
      <c r="O31" s="91">
        <f t="shared" si="3"/>
        <v>0</v>
      </c>
      <c r="P31" s="93">
        <f>IF(OR(ISERROR($O31-$M31)*S31,($O31-$M31)=0,COUNTBLANK($F31:$J31)&lt;5),IF(COUNTBLANK($F31:$J31)&lt;5,Start!$C$17,0)*S31,($O31-$M31)*S31)</f>
        <v>0</v>
      </c>
      <c r="Q31" s="71"/>
      <c r="R31" s="94"/>
      <c r="S31">
        <v>1</v>
      </c>
      <c r="T31" s="16">
        <f t="shared" si="4"/>
        <v>0</v>
      </c>
    </row>
    <row r="32" spans="1:20" ht="12.75">
      <c r="A32" s="85" t="s">
        <v>43</v>
      </c>
      <c r="B32" s="154">
        <f t="shared" si="0"/>
        <v>42661</v>
      </c>
      <c r="C32" s="150">
        <f t="shared" si="1"/>
        <v>42661</v>
      </c>
      <c r="D32" s="86"/>
      <c r="E32" s="87"/>
      <c r="F32" s="88"/>
      <c r="G32" s="89"/>
      <c r="H32" s="89"/>
      <c r="I32" s="89"/>
      <c r="J32" s="90"/>
      <c r="K32" s="88"/>
      <c r="L32" s="90"/>
      <c r="M32" s="91">
        <f t="shared" si="2"/>
        <v>0</v>
      </c>
      <c r="N32" s="92"/>
      <c r="O32" s="91">
        <f t="shared" si="3"/>
        <v>0</v>
      </c>
      <c r="P32" s="93">
        <f>IF(OR(ISERROR($O32-$M32)*S32,($O32-$M32)=0,COUNTBLANK($F32:$J32)&lt;5),IF(COUNTBLANK($F32:$J32)&lt;5,Start!$C$17,0)*S32,($O32-$M32)*S32)</f>
        <v>0</v>
      </c>
      <c r="Q32" s="71"/>
      <c r="R32" s="94"/>
      <c r="S32">
        <v>1</v>
      </c>
      <c r="T32" s="16">
        <f t="shared" si="4"/>
        <v>0</v>
      </c>
    </row>
    <row r="33" spans="1:20" ht="12.75">
      <c r="A33" s="85" t="s">
        <v>44</v>
      </c>
      <c r="B33" s="154">
        <f t="shared" si="0"/>
        <v>42662</v>
      </c>
      <c r="C33" s="150">
        <f t="shared" si="1"/>
        <v>42662</v>
      </c>
      <c r="D33" s="86"/>
      <c r="E33" s="87"/>
      <c r="F33" s="88"/>
      <c r="G33" s="89"/>
      <c r="H33" s="89"/>
      <c r="I33" s="89"/>
      <c r="J33" s="90"/>
      <c r="K33" s="88"/>
      <c r="L33" s="90"/>
      <c r="M33" s="91">
        <f t="shared" si="2"/>
        <v>0</v>
      </c>
      <c r="N33" s="92"/>
      <c r="O33" s="91">
        <f t="shared" si="3"/>
        <v>0</v>
      </c>
      <c r="P33" s="93">
        <f>IF(OR(ISERROR($O33-$M33)*S33,($O33-$M33)=0,COUNTBLANK($F33:$J33)&lt;5),IF(COUNTBLANK($F33:$J33)&lt;5,Start!$C$17,0)*S33,($O33-$M33)*S33)</f>
        <v>0</v>
      </c>
      <c r="Q33" s="71"/>
      <c r="R33" s="94"/>
      <c r="S33">
        <v>1</v>
      </c>
      <c r="T33" s="16">
        <f t="shared" si="4"/>
        <v>0</v>
      </c>
    </row>
    <row r="34" spans="1:20" ht="12.75">
      <c r="A34" s="85" t="s">
        <v>45</v>
      </c>
      <c r="B34" s="154">
        <f t="shared" si="0"/>
        <v>42663</v>
      </c>
      <c r="C34" s="150">
        <f t="shared" si="1"/>
        <v>42663</v>
      </c>
      <c r="D34" s="86"/>
      <c r="E34" s="87"/>
      <c r="F34" s="88"/>
      <c r="G34" s="89"/>
      <c r="H34" s="89"/>
      <c r="I34" s="89"/>
      <c r="J34" s="90"/>
      <c r="K34" s="88"/>
      <c r="L34" s="90"/>
      <c r="M34" s="91">
        <f t="shared" si="2"/>
        <v>0</v>
      </c>
      <c r="N34" s="92"/>
      <c r="O34" s="91">
        <f t="shared" si="3"/>
        <v>0</v>
      </c>
      <c r="P34" s="93">
        <f>IF(OR(ISERROR($O34-$M34)*S34,($O34-$M34)=0,COUNTBLANK($F34:$J34)&lt;5),IF(COUNTBLANK($F34:$J34)&lt;5,Start!$C$17,0)*S34,($O34-$M34)*S34)</f>
        <v>0</v>
      </c>
      <c r="Q34" s="71"/>
      <c r="R34" s="94"/>
      <c r="S34">
        <v>1</v>
      </c>
      <c r="T34" s="16">
        <f t="shared" si="4"/>
        <v>0</v>
      </c>
    </row>
    <row r="35" spans="1:20" ht="12.75">
      <c r="A35" s="85" t="s">
        <v>46</v>
      </c>
      <c r="B35" s="154">
        <f t="shared" si="0"/>
        <v>42664</v>
      </c>
      <c r="C35" s="150">
        <f t="shared" si="1"/>
        <v>42664</v>
      </c>
      <c r="D35" s="86"/>
      <c r="E35" s="87"/>
      <c r="F35" s="88"/>
      <c r="G35" s="89"/>
      <c r="H35" s="89"/>
      <c r="I35" s="89"/>
      <c r="J35" s="90"/>
      <c r="K35" s="88"/>
      <c r="L35" s="90"/>
      <c r="M35" s="91">
        <f t="shared" si="2"/>
        <v>0</v>
      </c>
      <c r="N35" s="92"/>
      <c r="O35" s="91">
        <f t="shared" si="3"/>
        <v>0</v>
      </c>
      <c r="P35" s="93">
        <f>IF(OR(ISERROR($O35-$M35)*S35,($O35-$M35)=0,COUNTBLANK($F35:$J35)&lt;5),IF(COUNTBLANK($F35:$J35)&lt;5,Start!$C$17,0)*S35,($O35-$M35)*S35)</f>
        <v>0</v>
      </c>
      <c r="Q35" s="71"/>
      <c r="R35" s="94"/>
      <c r="S35">
        <v>1</v>
      </c>
      <c r="T35" s="16">
        <f t="shared" si="4"/>
        <v>0</v>
      </c>
    </row>
    <row r="36" spans="1:20" ht="12.75">
      <c r="A36" s="97" t="s">
        <v>47</v>
      </c>
      <c r="B36" s="155">
        <f t="shared" si="0"/>
        <v>42665</v>
      </c>
      <c r="C36" s="151">
        <f t="shared" si="1"/>
        <v>42665</v>
      </c>
      <c r="D36" s="98"/>
      <c r="E36" s="99"/>
      <c r="F36" s="100"/>
      <c r="G36" s="101"/>
      <c r="H36" s="101"/>
      <c r="I36" s="101"/>
      <c r="J36" s="102"/>
      <c r="K36" s="100"/>
      <c r="L36" s="102"/>
      <c r="M36" s="103">
        <f t="shared" si="2"/>
        <v>0</v>
      </c>
      <c r="N36" s="104"/>
      <c r="O36" s="103">
        <f t="shared" si="3"/>
        <v>0</v>
      </c>
      <c r="P36" s="105">
        <f>IF(OR(ISERROR($O36-$M36)*S36,($O36-$M36)=0,COUNTBLANK($F36:$J36)&lt;5),IF(COUNTBLANK($F36:$J36)&lt;5,Start!$C$17,0)*S36,($O36-$M36)*S36)</f>
        <v>0</v>
      </c>
      <c r="Q36" s="71"/>
      <c r="R36" s="94"/>
      <c r="S36">
        <v>1</v>
      </c>
      <c r="T36" s="16">
        <f t="shared" si="4"/>
        <v>0</v>
      </c>
    </row>
    <row r="37" spans="1:20" ht="12.75">
      <c r="A37" s="97" t="s">
        <v>48</v>
      </c>
      <c r="B37" s="155">
        <f t="shared" si="0"/>
        <v>42666</v>
      </c>
      <c r="C37" s="151">
        <f t="shared" si="1"/>
        <v>42666</v>
      </c>
      <c r="D37" s="98"/>
      <c r="E37" s="99"/>
      <c r="F37" s="100"/>
      <c r="G37" s="101"/>
      <c r="H37" s="101"/>
      <c r="I37" s="101"/>
      <c r="J37" s="102"/>
      <c r="K37" s="100"/>
      <c r="L37" s="102"/>
      <c r="M37" s="103">
        <f t="shared" si="2"/>
        <v>0</v>
      </c>
      <c r="N37" s="104"/>
      <c r="O37" s="103">
        <f t="shared" si="3"/>
        <v>0</v>
      </c>
      <c r="P37" s="105">
        <f>IF(OR(ISERROR($O37-$M37)*S37,($O37-$M37)=0,COUNTBLANK($F37:$J37)&lt;5),IF(COUNTBLANK($F37:$J37)&lt;5,Start!$C$17,0)*S37,($O37-$M37)*S37)</f>
        <v>0</v>
      </c>
      <c r="Q37" s="71"/>
      <c r="R37" s="94"/>
      <c r="S37">
        <v>1</v>
      </c>
      <c r="T37" s="16">
        <f t="shared" si="4"/>
        <v>0</v>
      </c>
    </row>
    <row r="38" spans="1:20" ht="12.75">
      <c r="A38" s="85" t="s">
        <v>49</v>
      </c>
      <c r="B38" s="154">
        <f t="shared" si="0"/>
        <v>42667</v>
      </c>
      <c r="C38" s="150">
        <f t="shared" si="1"/>
        <v>42667</v>
      </c>
      <c r="D38" s="86"/>
      <c r="E38" s="87"/>
      <c r="F38" s="88"/>
      <c r="G38" s="89"/>
      <c r="H38" s="89"/>
      <c r="I38" s="89"/>
      <c r="J38" s="90"/>
      <c r="K38" s="88"/>
      <c r="L38" s="90"/>
      <c r="M38" s="91">
        <f t="shared" si="2"/>
        <v>0</v>
      </c>
      <c r="N38" s="92"/>
      <c r="O38" s="91">
        <f t="shared" si="3"/>
        <v>0</v>
      </c>
      <c r="P38" s="93">
        <f>IF(OR(ISERROR($O38-$M38)*S38,($O38-$M38)=0,COUNTBLANK($F38:$J38)&lt;5),IF(COUNTBLANK($F38:$J38)&lt;5,Start!$C$17,0)*S38,($O38-$M38)*S38)</f>
        <v>0</v>
      </c>
      <c r="Q38" s="71"/>
      <c r="R38" s="94"/>
      <c r="S38">
        <v>1</v>
      </c>
      <c r="T38" s="16">
        <f t="shared" si="4"/>
        <v>0</v>
      </c>
    </row>
    <row r="39" spans="1:20" ht="12.75">
      <c r="A39" s="85" t="s">
        <v>50</v>
      </c>
      <c r="B39" s="154">
        <f t="shared" si="0"/>
        <v>42668</v>
      </c>
      <c r="C39" s="150">
        <f t="shared" si="1"/>
        <v>42668</v>
      </c>
      <c r="D39" s="86"/>
      <c r="E39" s="87"/>
      <c r="F39" s="88"/>
      <c r="G39" s="89"/>
      <c r="H39" s="89"/>
      <c r="I39" s="89"/>
      <c r="J39" s="90"/>
      <c r="K39" s="88"/>
      <c r="L39" s="90"/>
      <c r="M39" s="91">
        <f t="shared" si="2"/>
        <v>0</v>
      </c>
      <c r="N39" s="92"/>
      <c r="O39" s="91">
        <f t="shared" si="3"/>
        <v>0</v>
      </c>
      <c r="P39" s="93">
        <f>IF(OR(ISERROR($O39-$M39)*S39,($O39-$M39)=0,COUNTBLANK($F39:$J39)&lt;5),IF(COUNTBLANK($F39:$J39)&lt;5,Start!$C$17,0)*S39,($O39-$M39)*S39)</f>
        <v>0</v>
      </c>
      <c r="Q39" s="71"/>
      <c r="R39" s="94"/>
      <c r="S39">
        <v>1</v>
      </c>
      <c r="T39" s="16">
        <f t="shared" si="4"/>
        <v>0</v>
      </c>
    </row>
    <row r="40" spans="1:20" ht="12.75">
      <c r="A40" s="85" t="s">
        <v>51</v>
      </c>
      <c r="B40" s="154">
        <f t="shared" si="0"/>
        <v>42669</v>
      </c>
      <c r="C40" s="150">
        <f t="shared" si="1"/>
        <v>42669</v>
      </c>
      <c r="D40" s="86"/>
      <c r="E40" s="87"/>
      <c r="F40" s="88"/>
      <c r="G40" s="89"/>
      <c r="H40" s="89"/>
      <c r="I40" s="89"/>
      <c r="J40" s="90"/>
      <c r="K40" s="88"/>
      <c r="L40" s="90"/>
      <c r="M40" s="91">
        <f t="shared" si="2"/>
        <v>0</v>
      </c>
      <c r="N40" s="92"/>
      <c r="O40" s="91">
        <f t="shared" si="3"/>
        <v>0</v>
      </c>
      <c r="P40" s="93">
        <f>IF(OR(ISERROR($O40-$M40)*S40,($O40-$M40)=0,COUNTBLANK($F40:$J40)&lt;5),IF(COUNTBLANK($F40:$J40)&lt;5,Start!$C$17,0)*S40,($O40-$M40)*S40)</f>
        <v>0</v>
      </c>
      <c r="Q40" s="71"/>
      <c r="R40" s="94"/>
      <c r="S40">
        <v>1</v>
      </c>
      <c r="T40" s="16">
        <f t="shared" si="4"/>
        <v>0</v>
      </c>
    </row>
    <row r="41" spans="1:20" ht="12.75">
      <c r="A41" s="85" t="s">
        <v>52</v>
      </c>
      <c r="B41" s="154">
        <f t="shared" si="0"/>
        <v>42670</v>
      </c>
      <c r="C41" s="150">
        <f t="shared" si="1"/>
        <v>42670</v>
      </c>
      <c r="D41" s="86"/>
      <c r="E41" s="87"/>
      <c r="F41" s="88"/>
      <c r="G41" s="89"/>
      <c r="H41" s="89"/>
      <c r="I41" s="89"/>
      <c r="J41" s="90"/>
      <c r="K41" s="88"/>
      <c r="L41" s="90"/>
      <c r="M41" s="91">
        <f t="shared" si="2"/>
        <v>0</v>
      </c>
      <c r="N41" s="92"/>
      <c r="O41" s="91">
        <f t="shared" si="3"/>
        <v>0</v>
      </c>
      <c r="P41" s="93">
        <f>IF(OR(ISERROR($O41-$M41)*S41,($O41-$M41)=0,COUNTBLANK($F41:$J41)&lt;5),IF(COUNTBLANK($F41:$J41)&lt;5,Start!$C$17,0)*S41,($O41-$M41)*S41)</f>
        <v>0</v>
      </c>
      <c r="Q41" s="71"/>
      <c r="R41" s="71"/>
      <c r="S41">
        <v>1</v>
      </c>
      <c r="T41" s="16">
        <f t="shared" si="4"/>
        <v>0</v>
      </c>
    </row>
    <row r="42" spans="1:20" ht="12.75">
      <c r="A42" s="85" t="s">
        <v>53</v>
      </c>
      <c r="B42" s="154">
        <f t="shared" si="0"/>
        <v>42671</v>
      </c>
      <c r="C42" s="150">
        <f t="shared" si="1"/>
        <v>42671</v>
      </c>
      <c r="D42" s="86"/>
      <c r="E42" s="87"/>
      <c r="F42" s="88"/>
      <c r="G42" s="89"/>
      <c r="H42" s="89"/>
      <c r="I42" s="89"/>
      <c r="J42" s="90"/>
      <c r="K42" s="88"/>
      <c r="L42" s="90"/>
      <c r="M42" s="91">
        <f t="shared" si="2"/>
        <v>0</v>
      </c>
      <c r="N42" s="92"/>
      <c r="O42" s="91">
        <f t="shared" si="3"/>
        <v>0</v>
      </c>
      <c r="P42" s="93">
        <f>IF(OR(ISERROR($O42-$M42)*S42,($O42-$M42)=0,COUNTBLANK($F42:$J42)&lt;5),IF(COUNTBLANK($F42:$J42)&lt;5,Start!$C$17,0)*S42,($O42-$M42)*S42)</f>
        <v>0</v>
      </c>
      <c r="Q42" s="71"/>
      <c r="R42" s="71"/>
      <c r="S42">
        <v>1</v>
      </c>
      <c r="T42" s="16">
        <f t="shared" si="4"/>
        <v>0</v>
      </c>
    </row>
    <row r="43" spans="1:20" ht="12.75">
      <c r="A43" s="97" t="s">
        <v>54</v>
      </c>
      <c r="B43" s="155">
        <f t="shared" si="0"/>
        <v>42672</v>
      </c>
      <c r="C43" s="151">
        <f t="shared" si="1"/>
        <v>42672</v>
      </c>
      <c r="D43" s="98"/>
      <c r="E43" s="99"/>
      <c r="F43" s="100"/>
      <c r="G43" s="101"/>
      <c r="H43" s="101"/>
      <c r="I43" s="101"/>
      <c r="J43" s="102"/>
      <c r="K43" s="100"/>
      <c r="L43" s="102"/>
      <c r="M43" s="103">
        <f t="shared" si="2"/>
        <v>0</v>
      </c>
      <c r="N43" s="104"/>
      <c r="O43" s="103">
        <f t="shared" si="3"/>
        <v>0</v>
      </c>
      <c r="P43" s="105">
        <f>IF(OR(ISERROR($O43-$M43)*S43,($O43-$M43)=0,COUNTBLANK($F43:$J43)&lt;5),IF(COUNTBLANK($F43:$J43)&lt;5,Start!$C$17,0)*S43,($O43-$M43)*S43)</f>
        <v>0</v>
      </c>
      <c r="Q43" s="71"/>
      <c r="R43" s="71"/>
      <c r="S43">
        <v>1</v>
      </c>
      <c r="T43" s="16">
        <f t="shared" si="4"/>
        <v>0</v>
      </c>
    </row>
    <row r="44" spans="1:20" ht="12.75">
      <c r="A44" s="97" t="s">
        <v>55</v>
      </c>
      <c r="B44" s="155">
        <f t="shared" si="0"/>
        <v>42673</v>
      </c>
      <c r="C44" s="151">
        <f t="shared" si="1"/>
        <v>42673</v>
      </c>
      <c r="D44" s="98"/>
      <c r="E44" s="99"/>
      <c r="F44" s="100"/>
      <c r="G44" s="101"/>
      <c r="H44" s="101"/>
      <c r="I44" s="101"/>
      <c r="J44" s="102"/>
      <c r="K44" s="100"/>
      <c r="L44" s="102"/>
      <c r="M44" s="103">
        <f t="shared" si="2"/>
        <v>0</v>
      </c>
      <c r="N44" s="104"/>
      <c r="O44" s="103">
        <f t="shared" si="3"/>
        <v>0</v>
      </c>
      <c r="P44" s="105">
        <f>IF(OR(ISERROR($O44-$M44)*S44,($O44-$M44)=0,COUNTBLANK($F44:$J44)&lt;5),IF(COUNTBLANK($F44:$J44)&lt;5,Start!$C$17,0)*S44,($O44-$M44)*S44)</f>
        <v>0</v>
      </c>
      <c r="Q44" s="71"/>
      <c r="R44" s="71"/>
      <c r="S44">
        <v>1</v>
      </c>
      <c r="T44" s="16">
        <f t="shared" si="4"/>
        <v>0</v>
      </c>
    </row>
    <row r="45" spans="1:20" ht="13.5" thickBot="1">
      <c r="A45" s="138" t="s">
        <v>56</v>
      </c>
      <c r="B45" s="160">
        <f t="shared" si="0"/>
        <v>42674</v>
      </c>
      <c r="C45" s="161">
        <f t="shared" si="1"/>
        <v>42674</v>
      </c>
      <c r="D45" s="139"/>
      <c r="E45" s="140"/>
      <c r="F45" s="141"/>
      <c r="G45" s="142"/>
      <c r="H45" s="142"/>
      <c r="I45" s="142"/>
      <c r="J45" s="143"/>
      <c r="K45" s="141"/>
      <c r="L45" s="79"/>
      <c r="M45" s="82">
        <f t="shared" si="2"/>
        <v>0</v>
      </c>
      <c r="N45" s="83"/>
      <c r="O45" s="82">
        <f t="shared" si="3"/>
        <v>0</v>
      </c>
      <c r="P45" s="84">
        <f>IF(OR(ISERROR($O45-$M45)*S45,($O45-$M45)=0,COUNTBLANK($F45:$J45)&lt;5),IF(COUNTBLANK($F45:$J45)&lt;5,Start!$C$17,0)*S45,($O45-$M45)*S45)</f>
        <v>0</v>
      </c>
      <c r="Q45" s="71"/>
      <c r="R45" s="71"/>
      <c r="S45">
        <v>1</v>
      </c>
      <c r="T45" s="16">
        <f t="shared" si="4"/>
        <v>0</v>
      </c>
    </row>
    <row r="46" spans="1:20" ht="12.75">
      <c r="A46" s="113"/>
      <c r="B46" s="145"/>
      <c r="C46" s="113"/>
      <c r="E46" s="114"/>
      <c r="F46" s="115">
        <f>31-COUNTBLANK(F15:F45)-T46</f>
        <v>0</v>
      </c>
      <c r="L46" s="136" t="s">
        <v>57</v>
      </c>
      <c r="M46" s="136"/>
      <c r="N46" s="117"/>
      <c r="O46" s="117"/>
      <c r="P46" s="118">
        <f>SUM(P15:P45)</f>
        <v>0</v>
      </c>
      <c r="T46" s="16">
        <f>SUM(T15:T45)</f>
        <v>0</v>
      </c>
    </row>
    <row r="47" spans="1:16" ht="12.75">
      <c r="A47" s="113"/>
      <c r="B47" s="113"/>
      <c r="C47" s="113"/>
      <c r="L47" s="119" t="s">
        <v>58</v>
      </c>
      <c r="M47" s="119"/>
      <c r="N47" s="120"/>
      <c r="O47" s="120"/>
      <c r="P47" s="121"/>
    </row>
    <row r="48" spans="1:16" ht="12.75">
      <c r="A48" s="122"/>
      <c r="B48" s="122"/>
      <c r="C48" s="122"/>
      <c r="L48" s="116" t="s">
        <v>59</v>
      </c>
      <c r="M48" s="116"/>
      <c r="N48" s="123"/>
      <c r="O48" s="123"/>
      <c r="P48" s="124">
        <f>September!P51</f>
        <v>-1583.5</v>
      </c>
    </row>
    <row r="49" spans="1:16" ht="12.75">
      <c r="A49" s="125"/>
      <c r="B49" s="122"/>
      <c r="C49" s="125"/>
      <c r="L49" s="126" t="s">
        <v>60</v>
      </c>
      <c r="M49" s="126"/>
      <c r="N49" s="123"/>
      <c r="O49" s="123"/>
      <c r="P49" s="124">
        <f>P46+P47+P48</f>
        <v>-1583.5</v>
      </c>
    </row>
    <row r="50" spans="7:16" ht="12.75">
      <c r="G50" s="42"/>
      <c r="H50" s="42"/>
      <c r="I50" s="42"/>
      <c r="J50" s="42"/>
      <c r="L50" s="116" t="s">
        <v>61</v>
      </c>
      <c r="M50" s="116"/>
      <c r="N50" s="123"/>
      <c r="O50" s="123"/>
      <c r="P50" s="124">
        <f>Start!E26</f>
        <v>161.5</v>
      </c>
    </row>
    <row r="51" spans="1:16" ht="18" customHeight="1" thickBot="1">
      <c r="A51" s="39"/>
      <c r="B51" s="39"/>
      <c r="C51" s="39"/>
      <c r="G51" s="42"/>
      <c r="H51" s="42"/>
      <c r="I51" s="42"/>
      <c r="J51" s="42"/>
      <c r="L51" s="39" t="s">
        <v>62</v>
      </c>
      <c r="M51" s="39"/>
      <c r="P51" s="127">
        <f>P49-P50</f>
        <v>-1745</v>
      </c>
    </row>
    <row r="53" spans="1:3" ht="12.75">
      <c r="A53" s="39"/>
      <c r="B53" s="39"/>
      <c r="C53" s="39"/>
    </row>
  </sheetData>
  <sheetProtection/>
  <mergeCells count="1">
    <mergeCell ref="B9:C9"/>
  </mergeCells>
  <conditionalFormatting sqref="D15:P45 A15:A45">
    <cfRule type="expression" priority="1" dxfId="1" stopIfTrue="1">
      <formula>$C15=TODAY()</formula>
    </cfRule>
  </conditionalFormatting>
  <conditionalFormatting sqref="B15:C45">
    <cfRule type="cellIs" priority="2" dxfId="0" operator="equal" stopIfTrue="1">
      <formula>TODAY()</formula>
    </cfRule>
  </conditionalFormatting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T53"/>
  <sheetViews>
    <sheetView showGridLines="0" showZeros="0" zoomScalePageLayoutView="0" workbookViewId="0" topLeftCell="B29">
      <selection activeCell="D15" sqref="D15"/>
    </sheetView>
  </sheetViews>
  <sheetFormatPr defaultColWidth="11.421875" defaultRowHeight="12.75"/>
  <cols>
    <col min="1" max="1" width="3.421875" style="16" hidden="1" customWidth="1"/>
    <col min="2" max="2" width="3.28125" style="16" customWidth="1"/>
    <col min="3" max="3" width="8.7109375" style="16" bestFit="1" customWidth="1"/>
    <col min="4" max="5" width="5.7109375" style="16" customWidth="1"/>
    <col min="6" max="10" width="4.7109375" style="16" customWidth="1"/>
    <col min="11" max="12" width="7.7109375" style="16" customWidth="1"/>
    <col min="13" max="13" width="7.7109375" style="16" hidden="1" customWidth="1"/>
    <col min="14" max="14" width="13.140625" style="16" customWidth="1"/>
    <col min="15" max="15" width="13.140625" style="16" hidden="1" customWidth="1"/>
    <col min="16" max="16" width="11.140625" style="16" customWidth="1"/>
    <col min="17" max="17" width="6.140625" style="41" customWidth="1"/>
    <col min="18" max="18" width="5.421875" style="41" customWidth="1"/>
    <col min="19" max="20" width="0" style="16" hidden="1" customWidth="1"/>
    <col min="21" max="16384" width="11.421875" style="16" customWidth="1"/>
  </cols>
  <sheetData>
    <row r="1" spans="1:18" s="37" customFormat="1" ht="20.25">
      <c r="A1" s="36"/>
      <c r="B1" s="36" t="s">
        <v>0</v>
      </c>
      <c r="C1" s="36"/>
      <c r="D1" s="16"/>
      <c r="Q1" s="38"/>
      <c r="R1" s="38"/>
    </row>
    <row r="2" spans="1:17" ht="12.75">
      <c r="A2" s="39"/>
      <c r="B2" s="39"/>
      <c r="C2" s="39"/>
      <c r="Q2" s="40"/>
    </row>
    <row r="3" spans="7:17" ht="12.75">
      <c r="G3" s="42"/>
      <c r="Q3" s="40"/>
    </row>
    <row r="4" ht="50.25" customHeight="1"/>
    <row r="5" spans="1:17" ht="12" customHeight="1">
      <c r="A5" s="39"/>
      <c r="B5" s="39" t="s">
        <v>1</v>
      </c>
      <c r="C5" s="39"/>
      <c r="D5" s="39"/>
      <c r="E5" s="39"/>
      <c r="F5" s="39"/>
      <c r="G5" s="39" t="s">
        <v>2</v>
      </c>
      <c r="H5" s="39"/>
      <c r="I5" s="39"/>
      <c r="K5" s="39" t="s">
        <v>3</v>
      </c>
      <c r="L5" s="39"/>
      <c r="M5" s="39"/>
      <c r="N5" s="39"/>
      <c r="O5" s="39"/>
      <c r="P5" s="39" t="s">
        <v>4</v>
      </c>
      <c r="Q5" s="40"/>
    </row>
    <row r="6" spans="2:18" s="43" customFormat="1" ht="21.75" customHeight="1">
      <c r="B6" s="43" t="str">
        <f>Start!E11</f>
        <v>Mustermann</v>
      </c>
      <c r="G6" s="43" t="str">
        <f>Start!E9</f>
        <v>Max</v>
      </c>
      <c r="K6" s="43" t="str">
        <f>Start!E13</f>
        <v>max</v>
      </c>
      <c r="N6" s="128">
        <f>DATE($P$6,11,1)</f>
        <v>42675</v>
      </c>
      <c r="O6" s="128"/>
      <c r="P6" s="129">
        <f>Start!E7</f>
        <v>2016</v>
      </c>
      <c r="Q6" s="45"/>
      <c r="R6" s="46"/>
    </row>
    <row r="7" spans="1:17" ht="8.25" customHeight="1" thickBot="1">
      <c r="A7" s="42"/>
      <c r="B7" s="42"/>
      <c r="C7" s="42"/>
      <c r="Q7" s="40"/>
    </row>
    <row r="8" spans="1:18" s="52" customFormat="1" ht="3.75" customHeight="1">
      <c r="A8" s="47"/>
      <c r="B8" s="48"/>
      <c r="C8" s="50"/>
      <c r="D8" s="48"/>
      <c r="E8" s="49"/>
      <c r="F8" s="48"/>
      <c r="G8" s="50"/>
      <c r="H8" s="50"/>
      <c r="I8" s="50"/>
      <c r="J8" s="49"/>
      <c r="K8" s="48"/>
      <c r="L8" s="49"/>
      <c r="M8" s="49"/>
      <c r="N8" s="49"/>
      <c r="O8" s="49"/>
      <c r="P8" s="49"/>
      <c r="Q8" s="51"/>
      <c r="R8" s="51"/>
    </row>
    <row r="9" spans="1:18" ht="12.75">
      <c r="A9" s="53"/>
      <c r="B9" s="172" t="s">
        <v>15</v>
      </c>
      <c r="C9" s="173"/>
      <c r="D9" s="55" t="s">
        <v>105</v>
      </c>
      <c r="E9" s="56"/>
      <c r="F9" s="55" t="s">
        <v>5</v>
      </c>
      <c r="G9" s="57"/>
      <c r="H9" s="57"/>
      <c r="I9" s="57"/>
      <c r="J9" s="56"/>
      <c r="K9" s="55" t="s">
        <v>6</v>
      </c>
      <c r="L9" s="56"/>
      <c r="M9" s="56"/>
      <c r="N9" s="58" t="s">
        <v>7</v>
      </c>
      <c r="O9" s="58"/>
      <c r="P9" s="58" t="s">
        <v>8</v>
      </c>
      <c r="Q9" s="55"/>
      <c r="R9" s="59"/>
    </row>
    <row r="10" spans="1:18" ht="12.75">
      <c r="A10" s="53"/>
      <c r="B10" s="54"/>
      <c r="C10" s="146"/>
      <c r="D10" s="55"/>
      <c r="E10" s="56"/>
      <c r="F10" s="55" t="s">
        <v>9</v>
      </c>
      <c r="G10" s="57"/>
      <c r="H10" s="57"/>
      <c r="I10" s="57"/>
      <c r="J10" s="56"/>
      <c r="K10" s="55" t="s">
        <v>10</v>
      </c>
      <c r="L10" s="56"/>
      <c r="M10" s="56"/>
      <c r="N10" s="60"/>
      <c r="O10" s="60"/>
      <c r="P10" s="58" t="s">
        <v>11</v>
      </c>
      <c r="Q10" s="55"/>
      <c r="R10" s="59"/>
    </row>
    <row r="11" spans="1:18" s="52" customFormat="1" ht="3.75" customHeight="1">
      <c r="A11" s="61"/>
      <c r="B11" s="62"/>
      <c r="C11" s="64"/>
      <c r="D11" s="62"/>
      <c r="E11" s="63"/>
      <c r="F11" s="62"/>
      <c r="G11" s="64"/>
      <c r="H11" s="64"/>
      <c r="I11" s="64"/>
      <c r="J11" s="63"/>
      <c r="K11" s="62"/>
      <c r="L11" s="63"/>
      <c r="M11" s="64"/>
      <c r="N11" s="61"/>
      <c r="O11" s="64"/>
      <c r="P11" s="61"/>
      <c r="Q11" s="51"/>
      <c r="R11" s="51"/>
    </row>
    <row r="12" spans="1:18" ht="12.75">
      <c r="A12" s="65"/>
      <c r="B12" s="66"/>
      <c r="C12" s="147"/>
      <c r="D12" s="67"/>
      <c r="E12" s="58"/>
      <c r="F12" s="68"/>
      <c r="G12" s="69"/>
      <c r="H12" s="69" t="s">
        <v>12</v>
      </c>
      <c r="I12" s="69" t="s">
        <v>13</v>
      </c>
      <c r="J12" s="70" t="s">
        <v>14</v>
      </c>
      <c r="K12" s="68"/>
      <c r="L12" s="70"/>
      <c r="M12" s="58"/>
      <c r="N12" s="58"/>
      <c r="O12" s="58"/>
      <c r="P12" s="58"/>
      <c r="Q12" s="71"/>
      <c r="R12" s="71"/>
    </row>
    <row r="13" spans="1:18" ht="12.75">
      <c r="A13" s="72"/>
      <c r="B13" s="66"/>
      <c r="C13" s="147"/>
      <c r="D13" s="68" t="s">
        <v>16</v>
      </c>
      <c r="E13" s="70" t="s">
        <v>17</v>
      </c>
      <c r="F13" s="67" t="s">
        <v>18</v>
      </c>
      <c r="G13" s="69" t="s">
        <v>19</v>
      </c>
      <c r="H13" s="69" t="s">
        <v>20</v>
      </c>
      <c r="I13" s="73" t="s">
        <v>21</v>
      </c>
      <c r="J13" s="70" t="s">
        <v>22</v>
      </c>
      <c r="K13" s="68" t="s">
        <v>23</v>
      </c>
      <c r="L13" s="70" t="s">
        <v>24</v>
      </c>
      <c r="M13" s="58"/>
      <c r="N13" s="58"/>
      <c r="O13" s="58"/>
      <c r="P13" s="58"/>
      <c r="Q13" s="71"/>
      <c r="R13" s="71"/>
    </row>
    <row r="14" spans="1:18" ht="12.75">
      <c r="A14" s="65"/>
      <c r="B14" s="148"/>
      <c r="C14" s="147"/>
      <c r="D14" s="68"/>
      <c r="E14" s="70"/>
      <c r="F14" s="68"/>
      <c r="G14" s="69"/>
      <c r="H14" s="69"/>
      <c r="I14" s="69"/>
      <c r="J14" s="70" t="s">
        <v>25</v>
      </c>
      <c r="K14" s="68"/>
      <c r="L14" s="70"/>
      <c r="M14" s="58"/>
      <c r="N14" s="58"/>
      <c r="O14" s="58"/>
      <c r="P14" s="58"/>
      <c r="Q14" s="71"/>
      <c r="R14" s="71"/>
    </row>
    <row r="15" spans="1:20" ht="13.5" customHeight="1">
      <c r="A15" s="85" t="s">
        <v>26</v>
      </c>
      <c r="B15" s="154">
        <f>+C15</f>
        <v>42675</v>
      </c>
      <c r="C15" s="150">
        <f>+DATE($P$6,MONTH(N$6),1)</f>
        <v>42675</v>
      </c>
      <c r="D15" s="86"/>
      <c r="E15" s="87"/>
      <c r="F15" s="88"/>
      <c r="G15" s="89"/>
      <c r="H15" s="89"/>
      <c r="I15" s="89"/>
      <c r="J15" s="90"/>
      <c r="K15" s="88"/>
      <c r="L15" s="90"/>
      <c r="M15" s="91">
        <f>(L15-K15)*24</f>
        <v>0</v>
      </c>
      <c r="N15" s="92"/>
      <c r="O15" s="91">
        <f>(E15-D15)*24</f>
        <v>0</v>
      </c>
      <c r="P15" s="93">
        <f>IF(OR(ISERROR($O15-$M15)*S15,($O15-$M15)=0,COUNTBLANK($F15:$J15)&lt;5),IF(COUNTBLANK($F15:$J15)&lt;5,Start!$C$17,0)*S15,($O15-$M15)*S15)</f>
        <v>0</v>
      </c>
      <c r="Q15" s="71"/>
      <c r="R15" s="71"/>
      <c r="S15">
        <v>1</v>
      </c>
      <c r="T15" s="16">
        <f>IF(F15&lt;&gt;"",IF(S15=0.5,0.5,0),0)</f>
        <v>0</v>
      </c>
    </row>
    <row r="16" spans="1:20" ht="12.75">
      <c r="A16" s="85" t="s">
        <v>27</v>
      </c>
      <c r="B16" s="154">
        <f aca="true" t="shared" si="0" ref="B16:B45">+C16</f>
        <v>42676</v>
      </c>
      <c r="C16" s="150">
        <f aca="true" t="shared" si="1" ref="C16:C44">+C15+1</f>
        <v>42676</v>
      </c>
      <c r="D16" s="86"/>
      <c r="E16" s="87"/>
      <c r="F16" s="88"/>
      <c r="G16" s="89"/>
      <c r="H16" s="89"/>
      <c r="I16" s="89"/>
      <c r="J16" s="90"/>
      <c r="K16" s="88"/>
      <c r="L16" s="90"/>
      <c r="M16" s="91">
        <f aca="true" t="shared" si="2" ref="M16:M45">(L16-K16)*24</f>
        <v>0</v>
      </c>
      <c r="N16" s="92"/>
      <c r="O16" s="91">
        <f aca="true" t="shared" si="3" ref="O16:O45">(E16-D16)*24</f>
        <v>0</v>
      </c>
      <c r="P16" s="93">
        <f>IF(OR(ISERROR($O16-$M16)*S16,($O16-$M16)=0,COUNTBLANK($F16:$J16)&lt;5),IF(COUNTBLANK($F16:$J16)&lt;5,Start!$C$17,0)*S16,($O16-$M16)*S16)</f>
        <v>0</v>
      </c>
      <c r="Q16" s="71"/>
      <c r="R16" s="71"/>
      <c r="S16">
        <v>1</v>
      </c>
      <c r="T16" s="16">
        <f aca="true" t="shared" si="4" ref="T16:T45">IF(F16&lt;&gt;"",IF(S16=0.5,0.5,0),0)</f>
        <v>0</v>
      </c>
    </row>
    <row r="17" spans="1:20" ht="12.75">
      <c r="A17" s="85" t="s">
        <v>28</v>
      </c>
      <c r="B17" s="154">
        <f t="shared" si="0"/>
        <v>42677</v>
      </c>
      <c r="C17" s="150">
        <f t="shared" si="1"/>
        <v>42677</v>
      </c>
      <c r="D17" s="86"/>
      <c r="E17" s="87"/>
      <c r="F17" s="88"/>
      <c r="G17" s="89"/>
      <c r="H17" s="89"/>
      <c r="I17" s="89"/>
      <c r="J17" s="90"/>
      <c r="K17" s="88"/>
      <c r="L17" s="90"/>
      <c r="M17" s="91">
        <f t="shared" si="2"/>
        <v>0</v>
      </c>
      <c r="N17" s="92"/>
      <c r="O17" s="91">
        <f t="shared" si="3"/>
        <v>0</v>
      </c>
      <c r="P17" s="93">
        <f>IF(OR(ISERROR($O17-$M17)*S17,($O17-$M17)=0,COUNTBLANK($F17:$J17)&lt;5),IF(COUNTBLANK($F17:$J17)&lt;5,Start!$C$17,0)*S17,($O17-$M17)*S17)</f>
        <v>0</v>
      </c>
      <c r="Q17" s="71"/>
      <c r="R17" s="94"/>
      <c r="S17">
        <v>1</v>
      </c>
      <c r="T17" s="16">
        <f t="shared" si="4"/>
        <v>0</v>
      </c>
    </row>
    <row r="18" spans="1:20" ht="12.75">
      <c r="A18" s="85" t="s">
        <v>29</v>
      </c>
      <c r="B18" s="154">
        <f t="shared" si="0"/>
        <v>42678</v>
      </c>
      <c r="C18" s="150">
        <f t="shared" si="1"/>
        <v>42678</v>
      </c>
      <c r="D18" s="86"/>
      <c r="E18" s="87"/>
      <c r="F18" s="88"/>
      <c r="G18" s="89"/>
      <c r="H18" s="89"/>
      <c r="I18" s="89"/>
      <c r="J18" s="90"/>
      <c r="K18" s="88"/>
      <c r="L18" s="90"/>
      <c r="M18" s="91">
        <f t="shared" si="2"/>
        <v>0</v>
      </c>
      <c r="N18" s="92"/>
      <c r="O18" s="91">
        <f t="shared" si="3"/>
        <v>0</v>
      </c>
      <c r="P18" s="93">
        <f>IF(OR(ISERROR($O18-$M18)*S18,($O18-$M18)=0,COUNTBLANK($F18:$J18)&lt;5),IF(COUNTBLANK($F18:$J18)&lt;5,Start!$C$17,0)*S18,($O18-$M18)*S18)</f>
        <v>0</v>
      </c>
      <c r="Q18" s="71"/>
      <c r="R18" s="94"/>
      <c r="S18">
        <v>1</v>
      </c>
      <c r="T18" s="16">
        <f t="shared" si="4"/>
        <v>0</v>
      </c>
    </row>
    <row r="19" spans="1:20" ht="12.75">
      <c r="A19" s="97" t="s">
        <v>30</v>
      </c>
      <c r="B19" s="155">
        <f t="shared" si="0"/>
        <v>42679</v>
      </c>
      <c r="C19" s="151">
        <f t="shared" si="1"/>
        <v>42679</v>
      </c>
      <c r="D19" s="98"/>
      <c r="E19" s="99"/>
      <c r="F19" s="100"/>
      <c r="G19" s="101"/>
      <c r="H19" s="101"/>
      <c r="I19" s="101"/>
      <c r="J19" s="102"/>
      <c r="K19" s="100"/>
      <c r="L19" s="102"/>
      <c r="M19" s="103">
        <f t="shared" si="2"/>
        <v>0</v>
      </c>
      <c r="N19" s="104"/>
      <c r="O19" s="103">
        <f t="shared" si="3"/>
        <v>0</v>
      </c>
      <c r="P19" s="105">
        <f>IF(OR(ISERROR($O19-$M19)*S19,($O19-$M19)=0,COUNTBLANK($F19:$J19)&lt;5),IF(COUNTBLANK($F19:$J19)&lt;5,Start!$C$17,0)*S19,($O19-$M19)*S19)</f>
        <v>0</v>
      </c>
      <c r="Q19" s="71"/>
      <c r="R19" s="94"/>
      <c r="S19">
        <v>1</v>
      </c>
      <c r="T19" s="16">
        <f t="shared" si="4"/>
        <v>0</v>
      </c>
    </row>
    <row r="20" spans="1:20" ht="12.75">
      <c r="A20" s="97" t="s">
        <v>31</v>
      </c>
      <c r="B20" s="155">
        <f t="shared" si="0"/>
        <v>42680</v>
      </c>
      <c r="C20" s="151">
        <f t="shared" si="1"/>
        <v>42680</v>
      </c>
      <c r="D20" s="98"/>
      <c r="E20" s="99"/>
      <c r="F20" s="100"/>
      <c r="G20" s="101"/>
      <c r="H20" s="101"/>
      <c r="I20" s="101"/>
      <c r="J20" s="102"/>
      <c r="K20" s="100"/>
      <c r="L20" s="102"/>
      <c r="M20" s="103">
        <f t="shared" si="2"/>
        <v>0</v>
      </c>
      <c r="N20" s="104"/>
      <c r="O20" s="103">
        <f t="shared" si="3"/>
        <v>0</v>
      </c>
      <c r="P20" s="105">
        <f>IF(OR(ISERROR($O20-$M20)*S20,($O20-$M20)=0,COUNTBLANK($F20:$J20)&lt;5),IF(COUNTBLANK($F20:$J20)&lt;5,Start!$C$17,0)*S20,($O20-$M20)*S20)</f>
        <v>0</v>
      </c>
      <c r="Q20" s="71"/>
      <c r="R20" s="94"/>
      <c r="S20">
        <v>1</v>
      </c>
      <c r="T20" s="16">
        <f t="shared" si="4"/>
        <v>0</v>
      </c>
    </row>
    <row r="21" spans="1:20" ht="12.75">
      <c r="A21" s="85" t="s">
        <v>32</v>
      </c>
      <c r="B21" s="154">
        <f t="shared" si="0"/>
        <v>42681</v>
      </c>
      <c r="C21" s="150">
        <f t="shared" si="1"/>
        <v>42681</v>
      </c>
      <c r="D21" s="86"/>
      <c r="E21" s="87"/>
      <c r="F21" s="88"/>
      <c r="G21" s="89"/>
      <c r="H21" s="89"/>
      <c r="I21" s="89"/>
      <c r="J21" s="90"/>
      <c r="K21" s="88"/>
      <c r="L21" s="90"/>
      <c r="M21" s="91">
        <f t="shared" si="2"/>
        <v>0</v>
      </c>
      <c r="N21" s="92"/>
      <c r="O21" s="91">
        <f t="shared" si="3"/>
        <v>0</v>
      </c>
      <c r="P21" s="93">
        <f>IF(OR(ISERROR($O21-$M21)*S21,($O21-$M21)=0,COUNTBLANK($F21:$J21)&lt;5),IF(COUNTBLANK($F21:$J21)&lt;5,Start!$C$17,0)*S21,($O21-$M21)*S21)</f>
        <v>0</v>
      </c>
      <c r="Q21" s="71"/>
      <c r="R21" s="94"/>
      <c r="S21">
        <v>1</v>
      </c>
      <c r="T21" s="16">
        <f t="shared" si="4"/>
        <v>0</v>
      </c>
    </row>
    <row r="22" spans="1:20" ht="12.75">
      <c r="A22" s="85" t="s">
        <v>33</v>
      </c>
      <c r="B22" s="154">
        <f t="shared" si="0"/>
        <v>42682</v>
      </c>
      <c r="C22" s="150">
        <f t="shared" si="1"/>
        <v>42682</v>
      </c>
      <c r="D22" s="86"/>
      <c r="E22" s="87"/>
      <c r="F22" s="88"/>
      <c r="G22" s="89"/>
      <c r="H22" s="89"/>
      <c r="I22" s="89"/>
      <c r="J22" s="90"/>
      <c r="K22" s="88"/>
      <c r="L22" s="90"/>
      <c r="M22" s="91">
        <f t="shared" si="2"/>
        <v>0</v>
      </c>
      <c r="N22" s="92"/>
      <c r="O22" s="91">
        <f t="shared" si="3"/>
        <v>0</v>
      </c>
      <c r="P22" s="93">
        <f>IF(OR(ISERROR($O22-$M22)*S22,($O22-$M22)=0,COUNTBLANK($F22:$J22)&lt;5),IF(COUNTBLANK($F22:$J22)&lt;5,Start!$C$17,0)*S22,($O22-$M22)*S22)</f>
        <v>0</v>
      </c>
      <c r="Q22" s="71"/>
      <c r="R22" s="94"/>
      <c r="S22">
        <v>1</v>
      </c>
      <c r="T22" s="16">
        <f t="shared" si="4"/>
        <v>0</v>
      </c>
    </row>
    <row r="23" spans="1:20" ht="12.75">
      <c r="A23" s="85" t="s">
        <v>34</v>
      </c>
      <c r="B23" s="154">
        <f t="shared" si="0"/>
        <v>42683</v>
      </c>
      <c r="C23" s="150">
        <f t="shared" si="1"/>
        <v>42683</v>
      </c>
      <c r="D23" s="86"/>
      <c r="E23" s="87"/>
      <c r="F23" s="88"/>
      <c r="G23" s="89"/>
      <c r="H23" s="89"/>
      <c r="I23" s="89"/>
      <c r="J23" s="90"/>
      <c r="K23" s="88"/>
      <c r="L23" s="90"/>
      <c r="M23" s="91">
        <f t="shared" si="2"/>
        <v>0</v>
      </c>
      <c r="N23" s="92"/>
      <c r="O23" s="91">
        <f t="shared" si="3"/>
        <v>0</v>
      </c>
      <c r="P23" s="93">
        <f>IF(OR(ISERROR($O23-$M23)*S23,($O23-$M23)=0,COUNTBLANK($F23:$J23)&lt;5),IF(COUNTBLANK($F23:$J23)&lt;5,Start!$C$17,0)*S23,($O23-$M23)*S23)</f>
        <v>0</v>
      </c>
      <c r="Q23" s="71"/>
      <c r="R23" s="94"/>
      <c r="S23">
        <v>1</v>
      </c>
      <c r="T23" s="16">
        <f t="shared" si="4"/>
        <v>0</v>
      </c>
    </row>
    <row r="24" spans="1:20" ht="12.75">
      <c r="A24" s="85" t="s">
        <v>35</v>
      </c>
      <c r="B24" s="154">
        <f t="shared" si="0"/>
        <v>42684</v>
      </c>
      <c r="C24" s="150">
        <f t="shared" si="1"/>
        <v>42684</v>
      </c>
      <c r="D24" s="86"/>
      <c r="E24" s="87"/>
      <c r="F24" s="88"/>
      <c r="G24" s="89"/>
      <c r="H24" s="89"/>
      <c r="I24" s="89"/>
      <c r="J24" s="90"/>
      <c r="K24" s="88"/>
      <c r="L24" s="90"/>
      <c r="M24" s="91">
        <f t="shared" si="2"/>
        <v>0</v>
      </c>
      <c r="N24" s="92"/>
      <c r="O24" s="91">
        <f t="shared" si="3"/>
        <v>0</v>
      </c>
      <c r="P24" s="93">
        <f>IF(OR(ISERROR($O24-$M24)*S24,($O24-$M24)=0,COUNTBLANK($F24:$J24)&lt;5),IF(COUNTBLANK($F24:$J24)&lt;5,Start!$C$17,0)*S24,($O24-$M24)*S24)</f>
        <v>0</v>
      </c>
      <c r="Q24" s="71"/>
      <c r="R24" s="94"/>
      <c r="S24">
        <v>1</v>
      </c>
      <c r="T24" s="16">
        <f t="shared" si="4"/>
        <v>0</v>
      </c>
    </row>
    <row r="25" spans="1:20" ht="12.75">
      <c r="A25" s="85" t="s">
        <v>36</v>
      </c>
      <c r="B25" s="154">
        <f t="shared" si="0"/>
        <v>42685</v>
      </c>
      <c r="C25" s="150">
        <f t="shared" si="1"/>
        <v>42685</v>
      </c>
      <c r="D25" s="86"/>
      <c r="E25" s="87"/>
      <c r="F25" s="88"/>
      <c r="G25" s="89"/>
      <c r="H25" s="89"/>
      <c r="I25" s="89"/>
      <c r="J25" s="90"/>
      <c r="K25" s="88"/>
      <c r="L25" s="90"/>
      <c r="M25" s="91">
        <f t="shared" si="2"/>
        <v>0</v>
      </c>
      <c r="N25" s="92"/>
      <c r="O25" s="91">
        <f t="shared" si="3"/>
        <v>0</v>
      </c>
      <c r="P25" s="93">
        <f>IF(OR(ISERROR($O25-$M25)*S25,($O25-$M25)=0,COUNTBLANK($F25:$J25)&lt;5),IF(COUNTBLANK($F25:$J25)&lt;5,Start!$C$17,0)*S25,($O25-$M25)*S25)</f>
        <v>0</v>
      </c>
      <c r="Q25" s="71"/>
      <c r="R25" s="94"/>
      <c r="S25">
        <v>1</v>
      </c>
      <c r="T25" s="16">
        <f t="shared" si="4"/>
        <v>0</v>
      </c>
    </row>
    <row r="26" spans="1:20" ht="12.75">
      <c r="A26" s="97" t="s">
        <v>37</v>
      </c>
      <c r="B26" s="155">
        <f t="shared" si="0"/>
        <v>42686</v>
      </c>
      <c r="C26" s="151">
        <f t="shared" si="1"/>
        <v>42686</v>
      </c>
      <c r="D26" s="98"/>
      <c r="E26" s="99"/>
      <c r="F26" s="100"/>
      <c r="G26" s="101"/>
      <c r="H26" s="101"/>
      <c r="I26" s="101"/>
      <c r="J26" s="102"/>
      <c r="K26" s="100"/>
      <c r="L26" s="102"/>
      <c r="M26" s="103">
        <f t="shared" si="2"/>
        <v>0</v>
      </c>
      <c r="N26" s="104"/>
      <c r="O26" s="103">
        <f t="shared" si="3"/>
        <v>0</v>
      </c>
      <c r="P26" s="105">
        <f>IF(OR(ISERROR($O26-$M26)*S26,($O26-$M26)=0,COUNTBLANK($F26:$J26)&lt;5),IF(COUNTBLANK($F26:$J26)&lt;5,Start!$C$17,0)*S26,($O26-$M26)*S26)</f>
        <v>0</v>
      </c>
      <c r="Q26" s="71"/>
      <c r="R26" s="94"/>
      <c r="S26">
        <v>1</v>
      </c>
      <c r="T26" s="16">
        <f t="shared" si="4"/>
        <v>0</v>
      </c>
    </row>
    <row r="27" spans="1:20" ht="12.75">
      <c r="A27" s="97" t="s">
        <v>38</v>
      </c>
      <c r="B27" s="155">
        <f t="shared" si="0"/>
        <v>42687</v>
      </c>
      <c r="C27" s="151">
        <f t="shared" si="1"/>
        <v>42687</v>
      </c>
      <c r="D27" s="98"/>
      <c r="E27" s="99"/>
      <c r="F27" s="100"/>
      <c r="G27" s="101"/>
      <c r="H27" s="101"/>
      <c r="I27" s="101"/>
      <c r="J27" s="102"/>
      <c r="K27" s="100"/>
      <c r="L27" s="102"/>
      <c r="M27" s="103">
        <f t="shared" si="2"/>
        <v>0</v>
      </c>
      <c r="N27" s="104"/>
      <c r="O27" s="103">
        <f t="shared" si="3"/>
        <v>0</v>
      </c>
      <c r="P27" s="105">
        <f>IF(OR(ISERROR($O27-$M27)*S27,($O27-$M27)=0,COUNTBLANK($F27:$J27)&lt;5),IF(COUNTBLANK($F27:$J27)&lt;5,Start!$C$17,0)*S27,($O27-$M27)*S27)</f>
        <v>0</v>
      </c>
      <c r="Q27" s="71"/>
      <c r="R27" s="94"/>
      <c r="S27">
        <v>1</v>
      </c>
      <c r="T27" s="16">
        <f t="shared" si="4"/>
        <v>0</v>
      </c>
    </row>
    <row r="28" spans="1:20" ht="12.75">
      <c r="A28" s="85" t="s">
        <v>39</v>
      </c>
      <c r="B28" s="154">
        <f t="shared" si="0"/>
        <v>42688</v>
      </c>
      <c r="C28" s="150">
        <f t="shared" si="1"/>
        <v>42688</v>
      </c>
      <c r="D28" s="86"/>
      <c r="E28" s="87"/>
      <c r="F28" s="88"/>
      <c r="G28" s="89"/>
      <c r="H28" s="89"/>
      <c r="I28" s="89"/>
      <c r="J28" s="90"/>
      <c r="K28" s="88"/>
      <c r="L28" s="90"/>
      <c r="M28" s="91">
        <f t="shared" si="2"/>
        <v>0</v>
      </c>
      <c r="N28" s="92"/>
      <c r="O28" s="91">
        <f t="shared" si="3"/>
        <v>0</v>
      </c>
      <c r="P28" s="93">
        <f>IF(OR(ISERROR($O28-$M28)*S28,($O28-$M28)=0,COUNTBLANK($F28:$J28)&lt;5),IF(COUNTBLANK($F28:$J28)&lt;5,Start!$C$17,0)*S28,($O28-$M28)*S28)</f>
        <v>0</v>
      </c>
      <c r="Q28" s="71"/>
      <c r="R28" s="94"/>
      <c r="S28">
        <v>1</v>
      </c>
      <c r="T28" s="16">
        <f t="shared" si="4"/>
        <v>0</v>
      </c>
    </row>
    <row r="29" spans="1:20" ht="12.75">
      <c r="A29" s="85" t="s">
        <v>40</v>
      </c>
      <c r="B29" s="154">
        <f t="shared" si="0"/>
        <v>42689</v>
      </c>
      <c r="C29" s="150">
        <f t="shared" si="1"/>
        <v>42689</v>
      </c>
      <c r="D29" s="86"/>
      <c r="E29" s="87"/>
      <c r="F29" s="88"/>
      <c r="G29" s="89"/>
      <c r="H29" s="89"/>
      <c r="I29" s="89"/>
      <c r="J29" s="90"/>
      <c r="K29" s="88"/>
      <c r="L29" s="90"/>
      <c r="M29" s="91">
        <f t="shared" si="2"/>
        <v>0</v>
      </c>
      <c r="N29" s="92"/>
      <c r="O29" s="91">
        <f t="shared" si="3"/>
        <v>0</v>
      </c>
      <c r="P29" s="93">
        <f>IF(OR(ISERROR($O29-$M29)*S29,($O29-$M29)=0,COUNTBLANK($F29:$J29)&lt;5),IF(COUNTBLANK($F29:$J29)&lt;5,Start!$C$17,0)*S29,($O29-$M29)*S29)</f>
        <v>0</v>
      </c>
      <c r="Q29" s="71"/>
      <c r="R29" s="94"/>
      <c r="S29">
        <v>1</v>
      </c>
      <c r="T29" s="16">
        <f t="shared" si="4"/>
        <v>0</v>
      </c>
    </row>
    <row r="30" spans="1:20" ht="12.75">
      <c r="A30" s="85" t="s">
        <v>41</v>
      </c>
      <c r="B30" s="154">
        <f t="shared" si="0"/>
        <v>42690</v>
      </c>
      <c r="C30" s="150">
        <f t="shared" si="1"/>
        <v>42690</v>
      </c>
      <c r="D30" s="86"/>
      <c r="E30" s="87"/>
      <c r="F30" s="88"/>
      <c r="G30" s="89"/>
      <c r="H30" s="89"/>
      <c r="I30" s="89"/>
      <c r="J30" s="90"/>
      <c r="K30" s="88"/>
      <c r="L30" s="90"/>
      <c r="M30" s="91">
        <f t="shared" si="2"/>
        <v>0</v>
      </c>
      <c r="N30" s="92"/>
      <c r="O30" s="91">
        <f t="shared" si="3"/>
        <v>0</v>
      </c>
      <c r="P30" s="93">
        <f>IF(OR(ISERROR($O30-$M30)*S30,($O30-$M30)=0,COUNTBLANK($F30:$J30)&lt;5),IF(COUNTBLANK($F30:$J30)&lt;5,Start!$C$17,0)*S30,($O30-$M30)*S30)</f>
        <v>0</v>
      </c>
      <c r="Q30" s="71"/>
      <c r="R30" s="94"/>
      <c r="S30">
        <v>1</v>
      </c>
      <c r="T30" s="16">
        <f t="shared" si="4"/>
        <v>0</v>
      </c>
    </row>
    <row r="31" spans="1:20" ht="12.75">
      <c r="A31" s="85" t="s">
        <v>42</v>
      </c>
      <c r="B31" s="154">
        <f t="shared" si="0"/>
        <v>42691</v>
      </c>
      <c r="C31" s="150">
        <f t="shared" si="1"/>
        <v>42691</v>
      </c>
      <c r="D31" s="86"/>
      <c r="E31" s="87"/>
      <c r="F31" s="88"/>
      <c r="G31" s="89"/>
      <c r="H31" s="89"/>
      <c r="I31" s="89"/>
      <c r="J31" s="90"/>
      <c r="K31" s="88"/>
      <c r="L31" s="90"/>
      <c r="M31" s="91">
        <f t="shared" si="2"/>
        <v>0</v>
      </c>
      <c r="N31" s="92"/>
      <c r="O31" s="91">
        <f t="shared" si="3"/>
        <v>0</v>
      </c>
      <c r="P31" s="93">
        <f>IF(OR(ISERROR($O31-$M31)*S31,($O31-$M31)=0,COUNTBLANK($F31:$J31)&lt;5),IF(COUNTBLANK($F31:$J31)&lt;5,Start!$C$17,0)*S31,($O31-$M31)*S31)</f>
        <v>0</v>
      </c>
      <c r="Q31" s="71"/>
      <c r="R31" s="94"/>
      <c r="S31">
        <v>1</v>
      </c>
      <c r="T31" s="16">
        <f t="shared" si="4"/>
        <v>0</v>
      </c>
    </row>
    <row r="32" spans="1:20" ht="12.75">
      <c r="A32" s="85" t="s">
        <v>43</v>
      </c>
      <c r="B32" s="154">
        <f t="shared" si="0"/>
        <v>42692</v>
      </c>
      <c r="C32" s="150">
        <f t="shared" si="1"/>
        <v>42692</v>
      </c>
      <c r="D32" s="86"/>
      <c r="E32" s="87"/>
      <c r="F32" s="88"/>
      <c r="G32" s="89"/>
      <c r="H32" s="89"/>
      <c r="I32" s="89"/>
      <c r="J32" s="90"/>
      <c r="K32" s="88"/>
      <c r="L32" s="90"/>
      <c r="M32" s="91">
        <f t="shared" si="2"/>
        <v>0</v>
      </c>
      <c r="N32" s="92"/>
      <c r="O32" s="91">
        <f t="shared" si="3"/>
        <v>0</v>
      </c>
      <c r="P32" s="93">
        <f>IF(OR(ISERROR($O32-$M32)*S32,($O32-$M32)=0,COUNTBLANK($F32:$J32)&lt;5),IF(COUNTBLANK($F32:$J32)&lt;5,Start!$C$17,0)*S32,($O32-$M32)*S32)</f>
        <v>0</v>
      </c>
      <c r="Q32" s="71"/>
      <c r="R32" s="94"/>
      <c r="S32">
        <v>1</v>
      </c>
      <c r="T32" s="16">
        <f t="shared" si="4"/>
        <v>0</v>
      </c>
    </row>
    <row r="33" spans="1:20" ht="12.75">
      <c r="A33" s="97" t="s">
        <v>44</v>
      </c>
      <c r="B33" s="155">
        <f t="shared" si="0"/>
        <v>42693</v>
      </c>
      <c r="C33" s="151">
        <f t="shared" si="1"/>
        <v>42693</v>
      </c>
      <c r="D33" s="98"/>
      <c r="E33" s="99"/>
      <c r="F33" s="100"/>
      <c r="G33" s="101"/>
      <c r="H33" s="101"/>
      <c r="I33" s="101"/>
      <c r="J33" s="102"/>
      <c r="K33" s="100"/>
      <c r="L33" s="102"/>
      <c r="M33" s="103">
        <f t="shared" si="2"/>
        <v>0</v>
      </c>
      <c r="N33" s="104"/>
      <c r="O33" s="103">
        <f t="shared" si="3"/>
        <v>0</v>
      </c>
      <c r="P33" s="105">
        <f>IF(OR(ISERROR($O33-$M33)*S33,($O33-$M33)=0,COUNTBLANK($F33:$J33)&lt;5),IF(COUNTBLANK($F33:$J33)&lt;5,Start!$C$17,0)*S33,($O33-$M33)*S33)</f>
        <v>0</v>
      </c>
      <c r="Q33" s="71"/>
      <c r="R33" s="94"/>
      <c r="S33">
        <v>1</v>
      </c>
      <c r="T33" s="16">
        <f t="shared" si="4"/>
        <v>0</v>
      </c>
    </row>
    <row r="34" spans="1:20" ht="12.75">
      <c r="A34" s="97" t="s">
        <v>45</v>
      </c>
      <c r="B34" s="155">
        <f t="shared" si="0"/>
        <v>42694</v>
      </c>
      <c r="C34" s="151">
        <f t="shared" si="1"/>
        <v>42694</v>
      </c>
      <c r="D34" s="98"/>
      <c r="E34" s="99"/>
      <c r="F34" s="100"/>
      <c r="G34" s="101"/>
      <c r="H34" s="101"/>
      <c r="I34" s="101"/>
      <c r="J34" s="102"/>
      <c r="K34" s="100"/>
      <c r="L34" s="102"/>
      <c r="M34" s="103">
        <f t="shared" si="2"/>
        <v>0</v>
      </c>
      <c r="N34" s="104"/>
      <c r="O34" s="103">
        <f t="shared" si="3"/>
        <v>0</v>
      </c>
      <c r="P34" s="105">
        <f>IF(OR(ISERROR($O34-$M34)*S34,($O34-$M34)=0,COUNTBLANK($F34:$J34)&lt;5),IF(COUNTBLANK($F34:$J34)&lt;5,Start!$C$17,0)*S34,($O34-$M34)*S34)</f>
        <v>0</v>
      </c>
      <c r="Q34" s="71"/>
      <c r="R34" s="94"/>
      <c r="S34">
        <v>1</v>
      </c>
      <c r="T34" s="16">
        <f t="shared" si="4"/>
        <v>0</v>
      </c>
    </row>
    <row r="35" spans="1:20" ht="12.75">
      <c r="A35" s="85" t="s">
        <v>46</v>
      </c>
      <c r="B35" s="154">
        <f t="shared" si="0"/>
        <v>42695</v>
      </c>
      <c r="C35" s="150">
        <f t="shared" si="1"/>
        <v>42695</v>
      </c>
      <c r="D35" s="86"/>
      <c r="E35" s="87"/>
      <c r="F35" s="88"/>
      <c r="G35" s="89"/>
      <c r="H35" s="89"/>
      <c r="I35" s="89"/>
      <c r="J35" s="90"/>
      <c r="K35" s="88"/>
      <c r="L35" s="90"/>
      <c r="M35" s="91">
        <f t="shared" si="2"/>
        <v>0</v>
      </c>
      <c r="N35" s="92"/>
      <c r="O35" s="91">
        <f t="shared" si="3"/>
        <v>0</v>
      </c>
      <c r="P35" s="93">
        <f>IF(OR(ISERROR($O35-$M35)*S35,($O35-$M35)=0,COUNTBLANK($F35:$J35)&lt;5),IF(COUNTBLANK($F35:$J35)&lt;5,Start!$C$17,0)*S35,($O35-$M35)*S35)</f>
        <v>0</v>
      </c>
      <c r="Q35" s="71"/>
      <c r="R35" s="94"/>
      <c r="S35">
        <v>1</v>
      </c>
      <c r="T35" s="16">
        <f t="shared" si="4"/>
        <v>0</v>
      </c>
    </row>
    <row r="36" spans="1:20" ht="12.75">
      <c r="A36" s="85" t="s">
        <v>47</v>
      </c>
      <c r="B36" s="154">
        <f t="shared" si="0"/>
        <v>42696</v>
      </c>
      <c r="C36" s="150">
        <f t="shared" si="1"/>
        <v>42696</v>
      </c>
      <c r="D36" s="86"/>
      <c r="E36" s="87"/>
      <c r="F36" s="88"/>
      <c r="G36" s="89"/>
      <c r="H36" s="89"/>
      <c r="I36" s="89"/>
      <c r="J36" s="90"/>
      <c r="K36" s="88"/>
      <c r="L36" s="90"/>
      <c r="M36" s="91">
        <f t="shared" si="2"/>
        <v>0</v>
      </c>
      <c r="N36" s="92"/>
      <c r="O36" s="91">
        <f t="shared" si="3"/>
        <v>0</v>
      </c>
      <c r="P36" s="93">
        <f>IF(OR(ISERROR($O36-$M36)*S36,($O36-$M36)=0,COUNTBLANK($F36:$J36)&lt;5),IF(COUNTBLANK($F36:$J36)&lt;5,Start!$C$17,0)*S36,($O36-$M36)*S36)</f>
        <v>0</v>
      </c>
      <c r="Q36" s="71"/>
      <c r="R36" s="94"/>
      <c r="S36">
        <v>1</v>
      </c>
      <c r="T36" s="16">
        <f t="shared" si="4"/>
        <v>0</v>
      </c>
    </row>
    <row r="37" spans="1:20" ht="12.75">
      <c r="A37" s="85" t="s">
        <v>48</v>
      </c>
      <c r="B37" s="154">
        <f t="shared" si="0"/>
        <v>42697</v>
      </c>
      <c r="C37" s="150">
        <f t="shared" si="1"/>
        <v>42697</v>
      </c>
      <c r="D37" s="86"/>
      <c r="E37" s="87"/>
      <c r="F37" s="88"/>
      <c r="G37" s="89"/>
      <c r="H37" s="89"/>
      <c r="I37" s="89"/>
      <c r="J37" s="90"/>
      <c r="K37" s="88"/>
      <c r="L37" s="90"/>
      <c r="M37" s="91">
        <f t="shared" si="2"/>
        <v>0</v>
      </c>
      <c r="N37" s="92"/>
      <c r="O37" s="91">
        <f t="shared" si="3"/>
        <v>0</v>
      </c>
      <c r="P37" s="93">
        <f>IF(OR(ISERROR($O37-$M37)*S37,($O37-$M37)=0,COUNTBLANK($F37:$J37)&lt;5),IF(COUNTBLANK($F37:$J37)&lt;5,Start!$C$17,0)*S37,($O37-$M37)*S37)</f>
        <v>0</v>
      </c>
      <c r="Q37" s="71"/>
      <c r="R37" s="94"/>
      <c r="S37">
        <v>1</v>
      </c>
      <c r="T37" s="16">
        <f t="shared" si="4"/>
        <v>0</v>
      </c>
    </row>
    <row r="38" spans="1:20" ht="12.75">
      <c r="A38" s="85" t="s">
        <v>49</v>
      </c>
      <c r="B38" s="154">
        <f t="shared" si="0"/>
        <v>42698</v>
      </c>
      <c r="C38" s="150">
        <f t="shared" si="1"/>
        <v>42698</v>
      </c>
      <c r="D38" s="86"/>
      <c r="E38" s="87"/>
      <c r="F38" s="88"/>
      <c r="G38" s="89"/>
      <c r="H38" s="89"/>
      <c r="I38" s="89"/>
      <c r="J38" s="90"/>
      <c r="K38" s="88"/>
      <c r="L38" s="90"/>
      <c r="M38" s="91">
        <f t="shared" si="2"/>
        <v>0</v>
      </c>
      <c r="N38" s="92"/>
      <c r="O38" s="91">
        <f t="shared" si="3"/>
        <v>0</v>
      </c>
      <c r="P38" s="93">
        <f>IF(OR(ISERROR($O38-$M38)*S38,($O38-$M38)=0,COUNTBLANK($F38:$J38)&lt;5),IF(COUNTBLANK($F38:$J38)&lt;5,Start!$C$17,0)*S38,($O38-$M38)*S38)</f>
        <v>0</v>
      </c>
      <c r="Q38" s="71"/>
      <c r="R38" s="94"/>
      <c r="S38">
        <v>1</v>
      </c>
      <c r="T38" s="16">
        <f t="shared" si="4"/>
        <v>0</v>
      </c>
    </row>
    <row r="39" spans="1:20" ht="12.75">
      <c r="A39" s="85" t="s">
        <v>50</v>
      </c>
      <c r="B39" s="154">
        <f t="shared" si="0"/>
        <v>42699</v>
      </c>
      <c r="C39" s="150">
        <f t="shared" si="1"/>
        <v>42699</v>
      </c>
      <c r="D39" s="86"/>
      <c r="E39" s="87"/>
      <c r="F39" s="88"/>
      <c r="G39" s="89"/>
      <c r="H39" s="89"/>
      <c r="I39" s="89"/>
      <c r="J39" s="90"/>
      <c r="K39" s="88"/>
      <c r="L39" s="90"/>
      <c r="M39" s="91">
        <f t="shared" si="2"/>
        <v>0</v>
      </c>
      <c r="N39" s="92"/>
      <c r="O39" s="91">
        <f t="shared" si="3"/>
        <v>0</v>
      </c>
      <c r="P39" s="93">
        <f>IF(OR(ISERROR($O39-$M39)*S39,($O39-$M39)=0,COUNTBLANK($F39:$J39)&lt;5),IF(COUNTBLANK($F39:$J39)&lt;5,Start!$C$17,0)*S39,($O39-$M39)*S39)</f>
        <v>0</v>
      </c>
      <c r="Q39" s="71"/>
      <c r="R39" s="94"/>
      <c r="S39">
        <v>1</v>
      </c>
      <c r="T39" s="16">
        <f t="shared" si="4"/>
        <v>0</v>
      </c>
    </row>
    <row r="40" spans="1:20" ht="12.75">
      <c r="A40" s="97" t="s">
        <v>51</v>
      </c>
      <c r="B40" s="155">
        <f t="shared" si="0"/>
        <v>42700</v>
      </c>
      <c r="C40" s="151">
        <f t="shared" si="1"/>
        <v>42700</v>
      </c>
      <c r="D40" s="98"/>
      <c r="E40" s="99"/>
      <c r="F40" s="100"/>
      <c r="G40" s="101"/>
      <c r="H40" s="101"/>
      <c r="I40" s="101"/>
      <c r="J40" s="102"/>
      <c r="K40" s="100"/>
      <c r="L40" s="102"/>
      <c r="M40" s="103">
        <f t="shared" si="2"/>
        <v>0</v>
      </c>
      <c r="N40" s="104"/>
      <c r="O40" s="103">
        <f t="shared" si="3"/>
        <v>0</v>
      </c>
      <c r="P40" s="105">
        <f>IF(OR(ISERROR($O40-$M40)*S40,($O40-$M40)=0,COUNTBLANK($F40:$J40)&lt;5),IF(COUNTBLANK($F40:$J40)&lt;5,Start!$C$17,0)*S40,($O40-$M40)*S40)</f>
        <v>0</v>
      </c>
      <c r="Q40" s="71"/>
      <c r="R40" s="94"/>
      <c r="S40">
        <v>1</v>
      </c>
      <c r="T40" s="16">
        <f t="shared" si="4"/>
        <v>0</v>
      </c>
    </row>
    <row r="41" spans="1:20" ht="12.75">
      <c r="A41" s="97" t="s">
        <v>52</v>
      </c>
      <c r="B41" s="155">
        <f t="shared" si="0"/>
        <v>42701</v>
      </c>
      <c r="C41" s="151">
        <f t="shared" si="1"/>
        <v>42701</v>
      </c>
      <c r="D41" s="98"/>
      <c r="E41" s="99"/>
      <c r="F41" s="100"/>
      <c r="G41" s="101"/>
      <c r="H41" s="101"/>
      <c r="I41" s="101"/>
      <c r="J41" s="102"/>
      <c r="K41" s="100"/>
      <c r="L41" s="102"/>
      <c r="M41" s="103">
        <f t="shared" si="2"/>
        <v>0</v>
      </c>
      <c r="N41" s="104"/>
      <c r="O41" s="103">
        <f t="shared" si="3"/>
        <v>0</v>
      </c>
      <c r="P41" s="105">
        <f>IF(OR(ISERROR($O41-$M41)*S41,($O41-$M41)=0,COUNTBLANK($F41:$J41)&lt;5),IF(COUNTBLANK($F41:$J41)&lt;5,Start!$C$17,0)*S41,($O41-$M41)*S41)</f>
        <v>0</v>
      </c>
      <c r="Q41" s="71"/>
      <c r="R41" s="71"/>
      <c r="S41">
        <v>1</v>
      </c>
      <c r="T41" s="16">
        <f t="shared" si="4"/>
        <v>0</v>
      </c>
    </row>
    <row r="42" spans="1:20" ht="12.75">
      <c r="A42" s="85" t="s">
        <v>53</v>
      </c>
      <c r="B42" s="154">
        <f t="shared" si="0"/>
        <v>42702</v>
      </c>
      <c r="C42" s="150">
        <f t="shared" si="1"/>
        <v>42702</v>
      </c>
      <c r="D42" s="86"/>
      <c r="E42" s="87"/>
      <c r="F42" s="88"/>
      <c r="G42" s="89"/>
      <c r="H42" s="89"/>
      <c r="I42" s="89"/>
      <c r="J42" s="90"/>
      <c r="K42" s="88"/>
      <c r="L42" s="90"/>
      <c r="M42" s="91">
        <f t="shared" si="2"/>
        <v>0</v>
      </c>
      <c r="N42" s="92"/>
      <c r="O42" s="91">
        <f t="shared" si="3"/>
        <v>0</v>
      </c>
      <c r="P42" s="93">
        <f>IF(OR(ISERROR($O42-$M42)*S42,($O42-$M42)=0,COUNTBLANK($F42:$J42)&lt;5),IF(COUNTBLANK($F42:$J42)&lt;5,Start!$C$17,0)*S42,($O42-$M42)*S42)</f>
        <v>0</v>
      </c>
      <c r="Q42" s="71"/>
      <c r="R42" s="71"/>
      <c r="S42">
        <v>1</v>
      </c>
      <c r="T42" s="16">
        <f t="shared" si="4"/>
        <v>0</v>
      </c>
    </row>
    <row r="43" spans="1:20" ht="12.75">
      <c r="A43" s="85" t="s">
        <v>54</v>
      </c>
      <c r="B43" s="154">
        <f t="shared" si="0"/>
        <v>42703</v>
      </c>
      <c r="C43" s="150">
        <f t="shared" si="1"/>
        <v>42703</v>
      </c>
      <c r="D43" s="86"/>
      <c r="E43" s="87"/>
      <c r="F43" s="88"/>
      <c r="G43" s="89"/>
      <c r="H43" s="89"/>
      <c r="I43" s="89"/>
      <c r="J43" s="90"/>
      <c r="K43" s="88"/>
      <c r="L43" s="90"/>
      <c r="M43" s="91">
        <f t="shared" si="2"/>
        <v>0</v>
      </c>
      <c r="N43" s="92"/>
      <c r="O43" s="91">
        <f t="shared" si="3"/>
        <v>0</v>
      </c>
      <c r="P43" s="93">
        <f>IF(OR(ISERROR($O43-$M43)*S43,($O43-$M43)=0,COUNTBLANK($F43:$J43)&lt;5),IF(COUNTBLANK($F43:$J43)&lt;5,Start!$C$17,0)*S43,($O43-$M43)*S43)</f>
        <v>0</v>
      </c>
      <c r="Q43" s="71"/>
      <c r="R43" s="71"/>
      <c r="S43">
        <v>1</v>
      </c>
      <c r="T43" s="16">
        <f t="shared" si="4"/>
        <v>0</v>
      </c>
    </row>
    <row r="44" spans="1:20" ht="12.75">
      <c r="A44" s="85" t="s">
        <v>55</v>
      </c>
      <c r="B44" s="154">
        <f t="shared" si="0"/>
        <v>42704</v>
      </c>
      <c r="C44" s="150">
        <f t="shared" si="1"/>
        <v>42704</v>
      </c>
      <c r="D44" s="86"/>
      <c r="E44" s="87"/>
      <c r="F44" s="88"/>
      <c r="G44" s="89"/>
      <c r="H44" s="89"/>
      <c r="I44" s="89"/>
      <c r="J44" s="90"/>
      <c r="K44" s="88"/>
      <c r="L44" s="90"/>
      <c r="M44" s="91">
        <f t="shared" si="2"/>
        <v>0</v>
      </c>
      <c r="N44" s="92"/>
      <c r="O44" s="91">
        <f t="shared" si="3"/>
        <v>0</v>
      </c>
      <c r="P44" s="93">
        <f>IF(OR(ISERROR($O44-$M44)*S44,($O44-$M44)=0,COUNTBLANK($F44:$J44)&lt;5),IF(COUNTBLANK($F44:$J44)&lt;5,Start!$C$17,0)*S44,($O44-$M44)*S44)</f>
        <v>0</v>
      </c>
      <c r="Q44" s="71"/>
      <c r="R44" s="71"/>
      <c r="S44">
        <v>1</v>
      </c>
      <c r="T44" s="16">
        <f t="shared" si="4"/>
        <v>0</v>
      </c>
    </row>
    <row r="45" spans="1:20" ht="13.5" thickBot="1">
      <c r="A45" s="106" t="s">
        <v>56</v>
      </c>
      <c r="B45" s="156">
        <f t="shared" si="0"/>
      </c>
      <c r="C45" s="152">
        <f>IF(C44="","",IF(MONTH(C44+1)&lt;&gt;MONTH(C44),"",C44+1))</f>
      </c>
      <c r="D45" s="107"/>
      <c r="E45" s="108"/>
      <c r="F45" s="109"/>
      <c r="G45" s="110"/>
      <c r="H45" s="110"/>
      <c r="I45" s="110"/>
      <c r="J45" s="111"/>
      <c r="K45" s="109"/>
      <c r="L45" s="111"/>
      <c r="M45" s="112">
        <f t="shared" si="2"/>
        <v>0</v>
      </c>
      <c r="N45" s="92"/>
      <c r="O45" s="91">
        <f t="shared" si="3"/>
        <v>0</v>
      </c>
      <c r="P45" s="93">
        <f>IF(OR(ISERROR($O45-$M45)*S45,($O45-$M45)=0,COUNTBLANK($F45:$J45)&lt;5),IF(COUNTBLANK($F45:$J45)&lt;5,Start!$C$17,0)*S45,($O45-$M45)*S45)</f>
        <v>0</v>
      </c>
      <c r="Q45" s="71"/>
      <c r="R45" s="71"/>
      <c r="S45"/>
      <c r="T45" s="16">
        <f t="shared" si="4"/>
        <v>0</v>
      </c>
    </row>
    <row r="46" spans="1:20" ht="12.75">
      <c r="A46" s="113"/>
      <c r="B46" s="145"/>
      <c r="C46" s="113"/>
      <c r="E46" s="114"/>
      <c r="F46" s="115">
        <f>31-COUNTBLANK(F15:F45)-T46</f>
        <v>0</v>
      </c>
      <c r="L46" s="116" t="s">
        <v>57</v>
      </c>
      <c r="M46" s="136"/>
      <c r="N46" s="117"/>
      <c r="O46" s="117"/>
      <c r="P46" s="118">
        <f>SUM(P15:P45)</f>
        <v>0</v>
      </c>
      <c r="T46" s="16">
        <f>SUM(T15:T45)</f>
        <v>0</v>
      </c>
    </row>
    <row r="47" spans="1:16" ht="12.75">
      <c r="A47" s="113"/>
      <c r="B47" s="113"/>
      <c r="C47" s="113"/>
      <c r="L47" s="119" t="s">
        <v>58</v>
      </c>
      <c r="M47" s="119"/>
      <c r="N47" s="120"/>
      <c r="O47" s="120"/>
      <c r="P47" s="121"/>
    </row>
    <row r="48" spans="1:16" ht="12.75">
      <c r="A48" s="122"/>
      <c r="B48" s="122"/>
      <c r="C48" s="122"/>
      <c r="L48" s="116" t="s">
        <v>59</v>
      </c>
      <c r="M48" s="116"/>
      <c r="N48" s="123"/>
      <c r="O48" s="123"/>
      <c r="P48" s="124">
        <f>Oktober!P51</f>
        <v>-1745</v>
      </c>
    </row>
    <row r="49" spans="1:16" ht="12.75">
      <c r="A49" s="125"/>
      <c r="B49" s="122"/>
      <c r="C49" s="125"/>
      <c r="L49" s="126" t="s">
        <v>60</v>
      </c>
      <c r="M49" s="126"/>
      <c r="N49" s="123"/>
      <c r="O49" s="123"/>
      <c r="P49" s="124">
        <f>P46+P47+P48</f>
        <v>-1745</v>
      </c>
    </row>
    <row r="50" spans="7:16" ht="12.75">
      <c r="G50" s="42"/>
      <c r="H50" s="42"/>
      <c r="I50" s="42"/>
      <c r="J50" s="42"/>
      <c r="L50" s="116" t="s">
        <v>61</v>
      </c>
      <c r="M50" s="116"/>
      <c r="N50" s="123"/>
      <c r="O50" s="123"/>
      <c r="P50" s="124">
        <f>Start!E27</f>
        <v>187</v>
      </c>
    </row>
    <row r="51" spans="1:16" ht="18" customHeight="1" thickBot="1">
      <c r="A51" s="39"/>
      <c r="B51" s="39"/>
      <c r="C51" s="39"/>
      <c r="G51" s="42"/>
      <c r="H51" s="42"/>
      <c r="I51" s="42"/>
      <c r="J51" s="42"/>
      <c r="L51" s="39" t="s">
        <v>62</v>
      </c>
      <c r="M51" s="39"/>
      <c r="P51" s="127">
        <f>P49-P50</f>
        <v>-1932</v>
      </c>
    </row>
    <row r="53" spans="1:3" ht="12.75">
      <c r="A53" s="39"/>
      <c r="B53" s="39"/>
      <c r="C53" s="39"/>
    </row>
  </sheetData>
  <sheetProtection/>
  <mergeCells count="1">
    <mergeCell ref="B9:C9"/>
  </mergeCells>
  <conditionalFormatting sqref="D15:P45 A15:A45">
    <cfRule type="expression" priority="1" dxfId="1" stopIfTrue="1">
      <formula>$C15=TODAY()</formula>
    </cfRule>
  </conditionalFormatting>
  <conditionalFormatting sqref="C15:C44 B15:B45">
    <cfRule type="cellIs" priority="2" dxfId="0" operator="equal" stopIfTrue="1">
      <formula>TODAY()</formula>
    </cfRule>
  </conditionalFormatting>
  <conditionalFormatting sqref="C45">
    <cfRule type="cellIs" priority="3" dxfId="2" operator="equal" stopIfTrue="1">
      <formula>TODAY()</formula>
    </cfRule>
  </conditionalFormatting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T53"/>
  <sheetViews>
    <sheetView showGridLines="0" showZeros="0" zoomScalePageLayoutView="0" workbookViewId="0" topLeftCell="B41">
      <selection activeCell="D15" sqref="D15"/>
    </sheetView>
  </sheetViews>
  <sheetFormatPr defaultColWidth="11.421875" defaultRowHeight="12.75"/>
  <cols>
    <col min="1" max="1" width="3.7109375" style="16" hidden="1" customWidth="1"/>
    <col min="2" max="2" width="3.28125" style="16" customWidth="1"/>
    <col min="3" max="3" width="8.7109375" style="16" bestFit="1" customWidth="1"/>
    <col min="4" max="5" width="5.7109375" style="16" customWidth="1"/>
    <col min="6" max="10" width="4.7109375" style="16" customWidth="1"/>
    <col min="11" max="12" width="7.7109375" style="16" customWidth="1"/>
    <col min="13" max="13" width="7.7109375" style="16" hidden="1" customWidth="1"/>
    <col min="14" max="14" width="13.140625" style="16" customWidth="1"/>
    <col min="15" max="15" width="13.140625" style="16" hidden="1" customWidth="1"/>
    <col min="16" max="16" width="11.140625" style="16" customWidth="1"/>
    <col min="17" max="17" width="6.140625" style="41" customWidth="1"/>
    <col min="18" max="18" width="5.421875" style="41" customWidth="1"/>
    <col min="19" max="19" width="11.421875" style="16" hidden="1" customWidth="1"/>
    <col min="20" max="20" width="0" style="16" hidden="1" customWidth="1"/>
    <col min="21" max="16384" width="11.421875" style="16" customWidth="1"/>
  </cols>
  <sheetData>
    <row r="1" spans="1:18" s="37" customFormat="1" ht="20.25">
      <c r="A1" s="36"/>
      <c r="B1" s="36" t="s">
        <v>0</v>
      </c>
      <c r="C1" s="36"/>
      <c r="D1" s="16"/>
      <c r="Q1" s="38"/>
      <c r="R1" s="38"/>
    </row>
    <row r="2" spans="1:17" ht="12.75">
      <c r="A2" s="39"/>
      <c r="B2" s="39"/>
      <c r="C2" s="39"/>
      <c r="Q2" s="40"/>
    </row>
    <row r="3" spans="7:17" ht="12.75">
      <c r="G3" s="42"/>
      <c r="Q3" s="40"/>
    </row>
    <row r="4" ht="50.25" customHeight="1"/>
    <row r="5" spans="1:17" ht="12" customHeight="1">
      <c r="A5" s="39"/>
      <c r="B5" s="39" t="s">
        <v>1</v>
      </c>
      <c r="C5" s="39"/>
      <c r="D5" s="39"/>
      <c r="E5" s="39"/>
      <c r="F5" s="39"/>
      <c r="G5" s="39" t="s">
        <v>2</v>
      </c>
      <c r="H5" s="39"/>
      <c r="I5" s="39"/>
      <c r="K5" s="39" t="s">
        <v>3</v>
      </c>
      <c r="L5" s="39"/>
      <c r="M5" s="39"/>
      <c r="N5" s="39"/>
      <c r="O5" s="39"/>
      <c r="P5" s="39" t="s">
        <v>4</v>
      </c>
      <c r="Q5" s="40"/>
    </row>
    <row r="6" spans="2:18" s="43" customFormat="1" ht="21.75" customHeight="1">
      <c r="B6" s="43" t="str">
        <f>Start!E11</f>
        <v>Mustermann</v>
      </c>
      <c r="G6" s="43" t="str">
        <f>Start!E9</f>
        <v>Max</v>
      </c>
      <c r="K6" s="43" t="str">
        <f>Start!E13</f>
        <v>max</v>
      </c>
      <c r="N6" s="128">
        <f>DATE($P$6,12,1)</f>
        <v>42705</v>
      </c>
      <c r="O6" s="128"/>
      <c r="P6" s="129">
        <f>Start!E7</f>
        <v>2016</v>
      </c>
      <c r="Q6" s="45"/>
      <c r="R6" s="46"/>
    </row>
    <row r="7" spans="1:17" ht="8.25" customHeight="1" thickBot="1">
      <c r="A7" s="42"/>
      <c r="B7" s="42"/>
      <c r="C7" s="42"/>
      <c r="Q7" s="40"/>
    </row>
    <row r="8" spans="1:18" s="52" customFormat="1" ht="3.75" customHeight="1">
      <c r="A8" s="47"/>
      <c r="B8" s="48"/>
      <c r="C8" s="50"/>
      <c r="D8" s="48"/>
      <c r="E8" s="49"/>
      <c r="F8" s="48"/>
      <c r="G8" s="50"/>
      <c r="H8" s="50"/>
      <c r="I8" s="50"/>
      <c r="J8" s="49"/>
      <c r="K8" s="48"/>
      <c r="L8" s="49"/>
      <c r="M8" s="49"/>
      <c r="N8" s="49"/>
      <c r="O8" s="49"/>
      <c r="P8" s="49"/>
      <c r="Q8" s="51"/>
      <c r="R8" s="51"/>
    </row>
    <row r="9" spans="1:18" ht="12.75">
      <c r="A9" s="53"/>
      <c r="B9" s="172" t="s">
        <v>15</v>
      </c>
      <c r="C9" s="173"/>
      <c r="D9" s="55" t="s">
        <v>105</v>
      </c>
      <c r="E9" s="56"/>
      <c r="F9" s="55" t="s">
        <v>5</v>
      </c>
      <c r="G9" s="57"/>
      <c r="H9" s="57"/>
      <c r="I9" s="57"/>
      <c r="J9" s="56"/>
      <c r="K9" s="55" t="s">
        <v>6</v>
      </c>
      <c r="L9" s="56"/>
      <c r="M9" s="56"/>
      <c r="N9" s="58" t="s">
        <v>7</v>
      </c>
      <c r="O9" s="58"/>
      <c r="P9" s="58" t="s">
        <v>8</v>
      </c>
      <c r="Q9" s="55"/>
      <c r="R9" s="59"/>
    </row>
    <row r="10" spans="1:18" ht="12.75">
      <c r="A10" s="53"/>
      <c r="B10" s="54"/>
      <c r="C10" s="146"/>
      <c r="D10" s="55"/>
      <c r="E10" s="56"/>
      <c r="F10" s="55" t="s">
        <v>9</v>
      </c>
      <c r="G10" s="57"/>
      <c r="H10" s="57"/>
      <c r="I10" s="57"/>
      <c r="J10" s="56"/>
      <c r="K10" s="55" t="s">
        <v>10</v>
      </c>
      <c r="L10" s="56"/>
      <c r="M10" s="56"/>
      <c r="N10" s="60"/>
      <c r="O10" s="60"/>
      <c r="P10" s="58" t="s">
        <v>11</v>
      </c>
      <c r="Q10" s="55"/>
      <c r="R10" s="59"/>
    </row>
    <row r="11" spans="1:18" s="52" customFormat="1" ht="3.75" customHeight="1">
      <c r="A11" s="61"/>
      <c r="B11" s="62"/>
      <c r="C11" s="64"/>
      <c r="D11" s="62"/>
      <c r="E11" s="63"/>
      <c r="F11" s="62"/>
      <c r="G11" s="64"/>
      <c r="H11" s="64"/>
      <c r="I11" s="64"/>
      <c r="J11" s="63"/>
      <c r="K11" s="62"/>
      <c r="L11" s="63"/>
      <c r="M11" s="64"/>
      <c r="N11" s="61"/>
      <c r="O11" s="64"/>
      <c r="P11" s="61"/>
      <c r="Q11" s="51"/>
      <c r="R11" s="51"/>
    </row>
    <row r="12" spans="1:18" ht="12.75">
      <c r="A12" s="65"/>
      <c r="B12" s="66"/>
      <c r="C12" s="147"/>
      <c r="D12" s="67"/>
      <c r="E12" s="58"/>
      <c r="F12" s="68"/>
      <c r="G12" s="69"/>
      <c r="H12" s="69" t="s">
        <v>12</v>
      </c>
      <c r="I12" s="69" t="s">
        <v>13</v>
      </c>
      <c r="J12" s="70" t="s">
        <v>14</v>
      </c>
      <c r="K12" s="68"/>
      <c r="L12" s="70"/>
      <c r="M12" s="58"/>
      <c r="N12" s="58"/>
      <c r="O12" s="58"/>
      <c r="P12" s="58"/>
      <c r="Q12" s="71"/>
      <c r="R12" s="71"/>
    </row>
    <row r="13" spans="1:18" ht="12.75">
      <c r="A13" s="72"/>
      <c r="B13" s="66"/>
      <c r="C13" s="147"/>
      <c r="D13" s="68" t="s">
        <v>16</v>
      </c>
      <c r="E13" s="70" t="s">
        <v>17</v>
      </c>
      <c r="F13" s="67" t="s">
        <v>18</v>
      </c>
      <c r="G13" s="69" t="s">
        <v>19</v>
      </c>
      <c r="H13" s="69" t="s">
        <v>20</v>
      </c>
      <c r="I13" s="73" t="s">
        <v>21</v>
      </c>
      <c r="J13" s="70" t="s">
        <v>22</v>
      </c>
      <c r="K13" s="68" t="s">
        <v>23</v>
      </c>
      <c r="L13" s="70" t="s">
        <v>24</v>
      </c>
      <c r="M13" s="58"/>
      <c r="N13" s="58"/>
      <c r="O13" s="58"/>
      <c r="P13" s="58"/>
      <c r="Q13" s="71"/>
      <c r="R13" s="71"/>
    </row>
    <row r="14" spans="1:18" ht="12.75">
      <c r="A14" s="65"/>
      <c r="B14" s="148"/>
      <c r="C14" s="147"/>
      <c r="D14" s="68"/>
      <c r="E14" s="70"/>
      <c r="F14" s="68"/>
      <c r="G14" s="69"/>
      <c r="H14" s="69"/>
      <c r="I14" s="69"/>
      <c r="J14" s="70" t="s">
        <v>25</v>
      </c>
      <c r="K14" s="68"/>
      <c r="L14" s="70"/>
      <c r="M14" s="58"/>
      <c r="N14" s="58"/>
      <c r="O14" s="58"/>
      <c r="P14" s="58"/>
      <c r="Q14" s="71"/>
      <c r="R14" s="71"/>
    </row>
    <row r="15" spans="1:20" ht="13.5" customHeight="1">
      <c r="A15" s="85" t="s">
        <v>26</v>
      </c>
      <c r="B15" s="154">
        <f>+C15</f>
        <v>42705</v>
      </c>
      <c r="C15" s="150">
        <f>+DATE($P$6,MONTH(N$6),1)</f>
        <v>42705</v>
      </c>
      <c r="D15" s="86"/>
      <c r="E15" s="87"/>
      <c r="F15" s="88"/>
      <c r="G15" s="89"/>
      <c r="H15" s="89"/>
      <c r="I15" s="89"/>
      <c r="J15" s="90"/>
      <c r="K15" s="88"/>
      <c r="L15" s="90"/>
      <c r="M15" s="91">
        <f>(L15-K15)*24</f>
        <v>0</v>
      </c>
      <c r="N15" s="92"/>
      <c r="O15" s="91">
        <f>(E15-D15)*24</f>
        <v>0</v>
      </c>
      <c r="P15" s="93">
        <f>IF(OR(ISERROR($O15-$M15)*S15,($O15-$M15)=0,COUNTBLANK($F15:$J15)&lt;5),IF(COUNTBLANK($F15:$J15)&lt;5,Start!$C$17,0)*S15,($O15-$M15)*S15)</f>
        <v>0</v>
      </c>
      <c r="Q15" s="71"/>
      <c r="R15" s="71"/>
      <c r="S15">
        <v>1</v>
      </c>
      <c r="T15" s="16">
        <f>IF(F15&lt;&gt;"",IF(S15=0.5,0.5,0),0)</f>
        <v>0</v>
      </c>
    </row>
    <row r="16" spans="1:20" ht="12.75">
      <c r="A16" s="85" t="s">
        <v>27</v>
      </c>
      <c r="B16" s="154">
        <f aca="true" t="shared" si="0" ref="B16:B45">+C16</f>
        <v>42706</v>
      </c>
      <c r="C16" s="150">
        <f aca="true" t="shared" si="1" ref="C16:C44">+C15+1</f>
        <v>42706</v>
      </c>
      <c r="D16" s="86"/>
      <c r="E16" s="87"/>
      <c r="F16" s="88"/>
      <c r="G16" s="89"/>
      <c r="H16" s="89"/>
      <c r="I16" s="89"/>
      <c r="J16" s="90"/>
      <c r="K16" s="88"/>
      <c r="L16" s="90"/>
      <c r="M16" s="91">
        <f aca="true" t="shared" si="2" ref="M16:M45">(L16-K16)*24</f>
        <v>0</v>
      </c>
      <c r="N16" s="92"/>
      <c r="O16" s="91">
        <f aca="true" t="shared" si="3" ref="O16:O45">(E16-D16)*24</f>
        <v>0</v>
      </c>
      <c r="P16" s="93">
        <f>IF(OR(ISERROR($O16-$M16)*S16,($O16-$M16)=0,COUNTBLANK($F16:$J16)&lt;5),IF(COUNTBLANK($F16:$J16)&lt;5,Start!$C$17,0)*S16,($O16-$M16)*S16)</f>
        <v>0</v>
      </c>
      <c r="Q16" s="71"/>
      <c r="R16" s="71"/>
      <c r="S16">
        <v>1</v>
      </c>
      <c r="T16" s="16">
        <f aca="true" t="shared" si="4" ref="T16:T45">IF(F16&lt;&gt;"",IF(S16=0.5,0.5,0),0)</f>
        <v>0</v>
      </c>
    </row>
    <row r="17" spans="1:20" ht="12.75">
      <c r="A17" s="97" t="s">
        <v>28</v>
      </c>
      <c r="B17" s="155">
        <f t="shared" si="0"/>
        <v>42707</v>
      </c>
      <c r="C17" s="151">
        <f t="shared" si="1"/>
        <v>42707</v>
      </c>
      <c r="D17" s="98"/>
      <c r="E17" s="99"/>
      <c r="F17" s="100"/>
      <c r="G17" s="101"/>
      <c r="H17" s="101"/>
      <c r="I17" s="101"/>
      <c r="J17" s="102"/>
      <c r="K17" s="100"/>
      <c r="L17" s="102"/>
      <c r="M17" s="103">
        <f t="shared" si="2"/>
        <v>0</v>
      </c>
      <c r="N17" s="104"/>
      <c r="O17" s="103">
        <f t="shared" si="3"/>
        <v>0</v>
      </c>
      <c r="P17" s="105">
        <f>IF(OR(ISERROR($O17-$M17)*S17,($O17-$M17)=0,COUNTBLANK($F17:$J17)&lt;5),IF(COUNTBLANK($F17:$J17)&lt;5,Start!$C$17,0)*S17,($O17-$M17)*S17)</f>
        <v>0</v>
      </c>
      <c r="Q17" s="71"/>
      <c r="R17" s="94"/>
      <c r="S17">
        <v>1</v>
      </c>
      <c r="T17" s="16">
        <f t="shared" si="4"/>
        <v>0</v>
      </c>
    </row>
    <row r="18" spans="1:20" ht="12.75">
      <c r="A18" s="97" t="s">
        <v>29</v>
      </c>
      <c r="B18" s="155">
        <f t="shared" si="0"/>
        <v>42708</v>
      </c>
      <c r="C18" s="151">
        <f t="shared" si="1"/>
        <v>42708</v>
      </c>
      <c r="D18" s="98"/>
      <c r="E18" s="99"/>
      <c r="F18" s="100"/>
      <c r="G18" s="101"/>
      <c r="H18" s="101"/>
      <c r="I18" s="101"/>
      <c r="J18" s="102"/>
      <c r="K18" s="100"/>
      <c r="L18" s="102"/>
      <c r="M18" s="103">
        <f t="shared" si="2"/>
        <v>0</v>
      </c>
      <c r="N18" s="104"/>
      <c r="O18" s="103">
        <f t="shared" si="3"/>
        <v>0</v>
      </c>
      <c r="P18" s="105">
        <f>IF(OR(ISERROR($O18-$M18)*S18,($O18-$M18)=0,COUNTBLANK($F18:$J18)&lt;5),IF(COUNTBLANK($F18:$J18)&lt;5,Start!$C$17,0)*S18,($O18-$M18)*S18)</f>
        <v>0</v>
      </c>
      <c r="Q18" s="71"/>
      <c r="R18" s="94"/>
      <c r="S18">
        <v>1</v>
      </c>
      <c r="T18" s="16">
        <f t="shared" si="4"/>
        <v>0</v>
      </c>
    </row>
    <row r="19" spans="1:20" ht="12.75">
      <c r="A19" s="85" t="s">
        <v>30</v>
      </c>
      <c r="B19" s="154">
        <f t="shared" si="0"/>
        <v>42709</v>
      </c>
      <c r="C19" s="150">
        <f t="shared" si="1"/>
        <v>42709</v>
      </c>
      <c r="D19" s="86"/>
      <c r="E19" s="87"/>
      <c r="F19" s="88"/>
      <c r="G19" s="89"/>
      <c r="H19" s="89"/>
      <c r="I19" s="89"/>
      <c r="J19" s="90"/>
      <c r="K19" s="88"/>
      <c r="L19" s="90"/>
      <c r="M19" s="91">
        <f t="shared" si="2"/>
        <v>0</v>
      </c>
      <c r="N19" s="92"/>
      <c r="O19" s="91">
        <f t="shared" si="3"/>
        <v>0</v>
      </c>
      <c r="P19" s="93">
        <f>IF(OR(ISERROR($O19-$M19)*S19,($O19-$M19)=0,COUNTBLANK($F19:$J19)&lt;5),IF(COUNTBLANK($F19:$J19)&lt;5,Start!$C$17,0)*S19,($O19-$M19)*S19)</f>
        <v>0</v>
      </c>
      <c r="Q19" s="71"/>
      <c r="R19" s="94"/>
      <c r="S19">
        <v>1</v>
      </c>
      <c r="T19" s="16">
        <f t="shared" si="4"/>
        <v>0</v>
      </c>
    </row>
    <row r="20" spans="1:20" ht="12.75">
      <c r="A20" s="85" t="s">
        <v>31</v>
      </c>
      <c r="B20" s="154">
        <f t="shared" si="0"/>
        <v>42710</v>
      </c>
      <c r="C20" s="150">
        <f t="shared" si="1"/>
        <v>42710</v>
      </c>
      <c r="D20" s="86"/>
      <c r="E20" s="87"/>
      <c r="F20" s="88"/>
      <c r="G20" s="89"/>
      <c r="H20" s="89"/>
      <c r="I20" s="89"/>
      <c r="J20" s="90"/>
      <c r="K20" s="88"/>
      <c r="L20" s="90"/>
      <c r="M20" s="91">
        <f t="shared" si="2"/>
        <v>0</v>
      </c>
      <c r="N20" s="92"/>
      <c r="O20" s="91">
        <f t="shared" si="3"/>
        <v>0</v>
      </c>
      <c r="P20" s="93">
        <f>IF(OR(ISERROR($O20-$M20)*S20,($O20-$M20)=0,COUNTBLANK($F20:$J20)&lt;5),IF(COUNTBLANK($F20:$J20)&lt;5,Start!$C$17,0)*S20,($O20-$M20)*S20)</f>
        <v>0</v>
      </c>
      <c r="Q20" s="71"/>
      <c r="R20" s="94"/>
      <c r="S20">
        <v>1</v>
      </c>
      <c r="T20" s="16">
        <f t="shared" si="4"/>
        <v>0</v>
      </c>
    </row>
    <row r="21" spans="1:20" ht="12.75">
      <c r="A21" s="85" t="s">
        <v>32</v>
      </c>
      <c r="B21" s="154">
        <f t="shared" si="0"/>
        <v>42711</v>
      </c>
      <c r="C21" s="150">
        <f t="shared" si="1"/>
        <v>42711</v>
      </c>
      <c r="D21" s="86"/>
      <c r="E21" s="87"/>
      <c r="F21" s="88"/>
      <c r="G21" s="89"/>
      <c r="H21" s="89"/>
      <c r="I21" s="89"/>
      <c r="J21" s="90"/>
      <c r="K21" s="88"/>
      <c r="L21" s="90"/>
      <c r="M21" s="91">
        <f t="shared" si="2"/>
        <v>0</v>
      </c>
      <c r="N21" s="92"/>
      <c r="O21" s="91">
        <f t="shared" si="3"/>
        <v>0</v>
      </c>
      <c r="P21" s="93">
        <f>IF(OR(ISERROR($O21-$M21)*S21,($O21-$M21)=0,COUNTBLANK($F21:$J21)&lt;5),IF(COUNTBLANK($F21:$J21)&lt;5,Start!$C$17,0)*S21,($O21-$M21)*S21)</f>
        <v>0</v>
      </c>
      <c r="Q21" s="71"/>
      <c r="R21" s="94"/>
      <c r="S21">
        <v>1</v>
      </c>
      <c r="T21" s="16">
        <f t="shared" si="4"/>
        <v>0</v>
      </c>
    </row>
    <row r="22" spans="1:20" ht="12.75">
      <c r="A22" s="85" t="s">
        <v>33</v>
      </c>
      <c r="B22" s="154">
        <f t="shared" si="0"/>
        <v>42712</v>
      </c>
      <c r="C22" s="150">
        <f t="shared" si="1"/>
        <v>42712</v>
      </c>
      <c r="D22" s="86"/>
      <c r="E22" s="87"/>
      <c r="F22" s="88"/>
      <c r="G22" s="89"/>
      <c r="H22" s="89"/>
      <c r="I22" s="89"/>
      <c r="J22" s="90"/>
      <c r="K22" s="88"/>
      <c r="L22" s="90"/>
      <c r="M22" s="91">
        <f t="shared" si="2"/>
        <v>0</v>
      </c>
      <c r="N22" s="92"/>
      <c r="O22" s="91">
        <f t="shared" si="3"/>
        <v>0</v>
      </c>
      <c r="P22" s="93">
        <f>IF(OR(ISERROR($O22-$M22)*S22,($O22-$M22)=0,COUNTBLANK($F22:$J22)&lt;5),IF(COUNTBLANK($F22:$J22)&lt;5,Start!$C$17,0)*S22,($O22-$M22)*S22)</f>
        <v>0</v>
      </c>
      <c r="Q22" s="71"/>
      <c r="R22" s="94"/>
      <c r="S22">
        <v>1</v>
      </c>
      <c r="T22" s="16">
        <f t="shared" si="4"/>
        <v>0</v>
      </c>
    </row>
    <row r="23" spans="1:20" ht="12.75">
      <c r="A23" s="85" t="s">
        <v>34</v>
      </c>
      <c r="B23" s="154">
        <f t="shared" si="0"/>
        <v>42713</v>
      </c>
      <c r="C23" s="150">
        <f t="shared" si="1"/>
        <v>42713</v>
      </c>
      <c r="D23" s="86"/>
      <c r="E23" s="87"/>
      <c r="F23" s="88"/>
      <c r="G23" s="89"/>
      <c r="H23" s="89"/>
      <c r="I23" s="89"/>
      <c r="J23" s="90"/>
      <c r="K23" s="88"/>
      <c r="L23" s="90"/>
      <c r="M23" s="91">
        <f t="shared" si="2"/>
        <v>0</v>
      </c>
      <c r="N23" s="92"/>
      <c r="O23" s="91">
        <f t="shared" si="3"/>
        <v>0</v>
      </c>
      <c r="P23" s="93">
        <f>IF(OR(ISERROR($O23-$M23)*S23,($O23-$M23)=0,COUNTBLANK($F23:$J23)&lt;5),IF(COUNTBLANK($F23:$J23)&lt;5,Start!$C$17,0)*S23,($O23-$M23)*S23)</f>
        <v>0</v>
      </c>
      <c r="Q23" s="71"/>
      <c r="R23" s="94"/>
      <c r="S23">
        <v>1</v>
      </c>
      <c r="T23" s="16">
        <f t="shared" si="4"/>
        <v>0</v>
      </c>
    </row>
    <row r="24" spans="1:20" ht="12.75">
      <c r="A24" s="97" t="s">
        <v>35</v>
      </c>
      <c r="B24" s="155">
        <f t="shared" si="0"/>
        <v>42714</v>
      </c>
      <c r="C24" s="151">
        <f t="shared" si="1"/>
        <v>42714</v>
      </c>
      <c r="D24" s="98"/>
      <c r="E24" s="99"/>
      <c r="F24" s="100"/>
      <c r="G24" s="101"/>
      <c r="H24" s="101"/>
      <c r="I24" s="101"/>
      <c r="J24" s="102"/>
      <c r="K24" s="100"/>
      <c r="L24" s="102"/>
      <c r="M24" s="103">
        <f t="shared" si="2"/>
        <v>0</v>
      </c>
      <c r="N24" s="104"/>
      <c r="O24" s="103">
        <f t="shared" si="3"/>
        <v>0</v>
      </c>
      <c r="P24" s="105">
        <f>IF(OR(ISERROR($O24-$M24)*S24,($O24-$M24)=0,COUNTBLANK($F24:$J24)&lt;5),IF(COUNTBLANK($F24:$J24)&lt;5,Start!$C$17,0)*S24,($O24-$M24)*S24)</f>
        <v>0</v>
      </c>
      <c r="Q24" s="71"/>
      <c r="R24" s="94"/>
      <c r="S24">
        <v>1</v>
      </c>
      <c r="T24" s="16">
        <f t="shared" si="4"/>
        <v>0</v>
      </c>
    </row>
    <row r="25" spans="1:20" ht="12.75">
      <c r="A25" s="97" t="s">
        <v>36</v>
      </c>
      <c r="B25" s="155">
        <f t="shared" si="0"/>
        <v>42715</v>
      </c>
      <c r="C25" s="151">
        <f t="shared" si="1"/>
        <v>42715</v>
      </c>
      <c r="D25" s="98"/>
      <c r="E25" s="99"/>
      <c r="F25" s="100"/>
      <c r="G25" s="101"/>
      <c r="H25" s="101"/>
      <c r="I25" s="101"/>
      <c r="J25" s="102"/>
      <c r="K25" s="100"/>
      <c r="L25" s="102"/>
      <c r="M25" s="103">
        <f t="shared" si="2"/>
        <v>0</v>
      </c>
      <c r="N25" s="104"/>
      <c r="O25" s="103">
        <f t="shared" si="3"/>
        <v>0</v>
      </c>
      <c r="P25" s="105">
        <f>IF(OR(ISERROR($O25-$M25)*S25,($O25-$M25)=0,COUNTBLANK($F25:$J25)&lt;5),IF(COUNTBLANK($F25:$J25)&lt;5,Start!$C$17,0)*S25,($O25-$M25)*S25)</f>
        <v>0</v>
      </c>
      <c r="Q25" s="71"/>
      <c r="R25" s="94"/>
      <c r="S25">
        <v>1</v>
      </c>
      <c r="T25" s="16">
        <f t="shared" si="4"/>
        <v>0</v>
      </c>
    </row>
    <row r="26" spans="1:20" ht="12.75">
      <c r="A26" s="85" t="s">
        <v>37</v>
      </c>
      <c r="B26" s="154">
        <f t="shared" si="0"/>
        <v>42716</v>
      </c>
      <c r="C26" s="150">
        <f t="shared" si="1"/>
        <v>42716</v>
      </c>
      <c r="D26" s="86"/>
      <c r="E26" s="87"/>
      <c r="F26" s="88"/>
      <c r="G26" s="89"/>
      <c r="H26" s="89"/>
      <c r="I26" s="89"/>
      <c r="J26" s="90"/>
      <c r="K26" s="88"/>
      <c r="L26" s="90"/>
      <c r="M26" s="91">
        <f t="shared" si="2"/>
        <v>0</v>
      </c>
      <c r="N26" s="92"/>
      <c r="O26" s="91">
        <f t="shared" si="3"/>
        <v>0</v>
      </c>
      <c r="P26" s="93">
        <f>IF(OR(ISERROR($O26-$M26)*S26,($O26-$M26)=0,COUNTBLANK($F26:$J26)&lt;5),IF(COUNTBLANK($F26:$J26)&lt;5,Start!$C$17,0)*S26,($O26-$M26)*S26)</f>
        <v>0</v>
      </c>
      <c r="Q26" s="71"/>
      <c r="R26" s="94"/>
      <c r="S26">
        <v>1</v>
      </c>
      <c r="T26" s="16">
        <f t="shared" si="4"/>
        <v>0</v>
      </c>
    </row>
    <row r="27" spans="1:20" ht="12.75">
      <c r="A27" s="85" t="s">
        <v>38</v>
      </c>
      <c r="B27" s="154">
        <f t="shared" si="0"/>
        <v>42717</v>
      </c>
      <c r="C27" s="150">
        <f t="shared" si="1"/>
        <v>42717</v>
      </c>
      <c r="D27" s="86"/>
      <c r="E27" s="87"/>
      <c r="F27" s="88"/>
      <c r="G27" s="89"/>
      <c r="H27" s="89"/>
      <c r="I27" s="89"/>
      <c r="J27" s="90"/>
      <c r="K27" s="88"/>
      <c r="L27" s="90"/>
      <c r="M27" s="91">
        <f t="shared" si="2"/>
        <v>0</v>
      </c>
      <c r="N27" s="92"/>
      <c r="O27" s="91">
        <f t="shared" si="3"/>
        <v>0</v>
      </c>
      <c r="P27" s="93">
        <f>IF(OR(ISERROR($O27-$M27)*S27,($O27-$M27)=0,COUNTBLANK($F27:$J27)&lt;5),IF(COUNTBLANK($F27:$J27)&lt;5,Start!$C$17,0)*S27,($O27-$M27)*S27)</f>
        <v>0</v>
      </c>
      <c r="Q27" s="71"/>
      <c r="R27" s="94"/>
      <c r="S27">
        <v>1</v>
      </c>
      <c r="T27" s="16">
        <f t="shared" si="4"/>
        <v>0</v>
      </c>
    </row>
    <row r="28" spans="1:20" ht="12.75">
      <c r="A28" s="85" t="s">
        <v>39</v>
      </c>
      <c r="B28" s="154">
        <f t="shared" si="0"/>
        <v>42718</v>
      </c>
      <c r="C28" s="150">
        <f t="shared" si="1"/>
        <v>42718</v>
      </c>
      <c r="D28" s="86"/>
      <c r="E28" s="87"/>
      <c r="F28" s="88"/>
      <c r="G28" s="89"/>
      <c r="H28" s="89"/>
      <c r="I28" s="89"/>
      <c r="J28" s="90"/>
      <c r="K28" s="88"/>
      <c r="L28" s="90"/>
      <c r="M28" s="91">
        <f t="shared" si="2"/>
        <v>0</v>
      </c>
      <c r="N28" s="92"/>
      <c r="O28" s="91">
        <f t="shared" si="3"/>
        <v>0</v>
      </c>
      <c r="P28" s="93">
        <f>IF(OR(ISERROR($O28-$M28)*S28,($O28-$M28)=0,COUNTBLANK($F28:$J28)&lt;5),IF(COUNTBLANK($F28:$J28)&lt;5,Start!$C$17,0)*S28,($O28-$M28)*S28)</f>
        <v>0</v>
      </c>
      <c r="Q28" s="71"/>
      <c r="R28" s="94"/>
      <c r="S28">
        <v>1</v>
      </c>
      <c r="T28" s="16">
        <f t="shared" si="4"/>
        <v>0</v>
      </c>
    </row>
    <row r="29" spans="1:20" ht="12.75">
      <c r="A29" s="85" t="s">
        <v>40</v>
      </c>
      <c r="B29" s="154">
        <f t="shared" si="0"/>
        <v>42719</v>
      </c>
      <c r="C29" s="150">
        <f t="shared" si="1"/>
        <v>42719</v>
      </c>
      <c r="D29" s="86"/>
      <c r="E29" s="87"/>
      <c r="F29" s="88"/>
      <c r="G29" s="89"/>
      <c r="H29" s="89"/>
      <c r="I29" s="89"/>
      <c r="J29" s="90"/>
      <c r="K29" s="88"/>
      <c r="L29" s="90"/>
      <c r="M29" s="91">
        <f t="shared" si="2"/>
        <v>0</v>
      </c>
      <c r="N29" s="92"/>
      <c r="O29" s="91">
        <f t="shared" si="3"/>
        <v>0</v>
      </c>
      <c r="P29" s="93">
        <f>IF(OR(ISERROR($O29-$M29)*S29,($O29-$M29)=0,COUNTBLANK($F29:$J29)&lt;5),IF(COUNTBLANK($F29:$J29)&lt;5,Start!$C$17,0)*S29,($O29-$M29)*S29)</f>
        <v>0</v>
      </c>
      <c r="Q29" s="71"/>
      <c r="R29" s="94"/>
      <c r="S29">
        <v>1</v>
      </c>
      <c r="T29" s="16">
        <f t="shared" si="4"/>
        <v>0</v>
      </c>
    </row>
    <row r="30" spans="1:20" ht="12.75">
      <c r="A30" s="85" t="s">
        <v>41</v>
      </c>
      <c r="B30" s="154">
        <f t="shared" si="0"/>
        <v>42720</v>
      </c>
      <c r="C30" s="150">
        <f t="shared" si="1"/>
        <v>42720</v>
      </c>
      <c r="D30" s="86"/>
      <c r="E30" s="87"/>
      <c r="F30" s="88"/>
      <c r="G30" s="89"/>
      <c r="H30" s="89"/>
      <c r="I30" s="89"/>
      <c r="J30" s="90"/>
      <c r="K30" s="88"/>
      <c r="L30" s="90"/>
      <c r="M30" s="91">
        <f t="shared" si="2"/>
        <v>0</v>
      </c>
      <c r="N30" s="92"/>
      <c r="O30" s="91">
        <f t="shared" si="3"/>
        <v>0</v>
      </c>
      <c r="P30" s="93">
        <f>IF(OR(ISERROR($O30-$M30)*S30,($O30-$M30)=0,COUNTBLANK($F30:$J30)&lt;5),IF(COUNTBLANK($F30:$J30)&lt;5,Start!$C$17,0)*S30,($O30-$M30)*S30)</f>
        <v>0</v>
      </c>
      <c r="Q30" s="71"/>
      <c r="R30" s="94"/>
      <c r="S30">
        <v>1</v>
      </c>
      <c r="T30" s="16">
        <f t="shared" si="4"/>
        <v>0</v>
      </c>
    </row>
    <row r="31" spans="1:20" ht="12.75">
      <c r="A31" s="97" t="s">
        <v>42</v>
      </c>
      <c r="B31" s="155">
        <f t="shared" si="0"/>
        <v>42721</v>
      </c>
      <c r="C31" s="151">
        <f t="shared" si="1"/>
        <v>42721</v>
      </c>
      <c r="D31" s="98"/>
      <c r="E31" s="99"/>
      <c r="F31" s="100"/>
      <c r="G31" s="101"/>
      <c r="H31" s="101"/>
      <c r="I31" s="101"/>
      <c r="J31" s="102"/>
      <c r="K31" s="100"/>
      <c r="L31" s="102"/>
      <c r="M31" s="103">
        <f t="shared" si="2"/>
        <v>0</v>
      </c>
      <c r="N31" s="104"/>
      <c r="O31" s="103">
        <f t="shared" si="3"/>
        <v>0</v>
      </c>
      <c r="P31" s="105">
        <f>IF(OR(ISERROR($O31-$M31)*S31,($O31-$M31)=0,COUNTBLANK($F31:$J31)&lt;5),IF(COUNTBLANK($F31:$J31)&lt;5,Start!$C$17,0)*S31,($O31-$M31)*S31)</f>
        <v>0</v>
      </c>
      <c r="Q31" s="71"/>
      <c r="R31" s="94"/>
      <c r="S31">
        <v>1</v>
      </c>
      <c r="T31" s="16">
        <f t="shared" si="4"/>
        <v>0</v>
      </c>
    </row>
    <row r="32" spans="1:20" ht="12.75">
      <c r="A32" s="97" t="s">
        <v>43</v>
      </c>
      <c r="B32" s="155">
        <f t="shared" si="0"/>
        <v>42722</v>
      </c>
      <c r="C32" s="151">
        <f t="shared" si="1"/>
        <v>42722</v>
      </c>
      <c r="D32" s="98"/>
      <c r="E32" s="99"/>
      <c r="F32" s="100"/>
      <c r="G32" s="101"/>
      <c r="H32" s="101"/>
      <c r="I32" s="101"/>
      <c r="J32" s="102"/>
      <c r="K32" s="100"/>
      <c r="L32" s="102"/>
      <c r="M32" s="103">
        <f t="shared" si="2"/>
        <v>0</v>
      </c>
      <c r="N32" s="104"/>
      <c r="O32" s="103">
        <f t="shared" si="3"/>
        <v>0</v>
      </c>
      <c r="P32" s="105">
        <f>IF(OR(ISERROR($O32-$M32)*S32,($O32-$M32)=0,COUNTBLANK($F32:$J32)&lt;5),IF(COUNTBLANK($F32:$J32)&lt;5,Start!$C$17,0)*S32,($O32-$M32)*S32)</f>
        <v>0</v>
      </c>
      <c r="Q32" s="71"/>
      <c r="R32" s="94"/>
      <c r="S32">
        <v>1</v>
      </c>
      <c r="T32" s="16">
        <f t="shared" si="4"/>
        <v>0</v>
      </c>
    </row>
    <row r="33" spans="1:20" ht="12.75">
      <c r="A33" s="85" t="s">
        <v>44</v>
      </c>
      <c r="B33" s="154">
        <f t="shared" si="0"/>
        <v>42723</v>
      </c>
      <c r="C33" s="150">
        <f t="shared" si="1"/>
        <v>42723</v>
      </c>
      <c r="D33" s="86"/>
      <c r="E33" s="87"/>
      <c r="F33" s="88"/>
      <c r="G33" s="89"/>
      <c r="H33" s="89"/>
      <c r="I33" s="89"/>
      <c r="J33" s="90"/>
      <c r="K33" s="88"/>
      <c r="L33" s="90"/>
      <c r="M33" s="91">
        <f t="shared" si="2"/>
        <v>0</v>
      </c>
      <c r="N33" s="92"/>
      <c r="O33" s="91">
        <f t="shared" si="3"/>
        <v>0</v>
      </c>
      <c r="P33" s="93">
        <f>IF(OR(ISERROR($O33-$M33)*S33,($O33-$M33)=0,COUNTBLANK($F33:$J33)&lt;5),IF(COUNTBLANK($F33:$J33)&lt;5,Start!$C$17,0)*S33,($O33-$M33)*S33)</f>
        <v>0</v>
      </c>
      <c r="Q33" s="71"/>
      <c r="R33" s="94"/>
      <c r="S33">
        <v>1</v>
      </c>
      <c r="T33" s="16">
        <f t="shared" si="4"/>
        <v>0</v>
      </c>
    </row>
    <row r="34" spans="1:20" ht="12.75">
      <c r="A34" s="85" t="s">
        <v>45</v>
      </c>
      <c r="B34" s="154">
        <f t="shared" si="0"/>
        <v>42724</v>
      </c>
      <c r="C34" s="150">
        <f t="shared" si="1"/>
        <v>42724</v>
      </c>
      <c r="D34" s="86"/>
      <c r="E34" s="87"/>
      <c r="F34" s="88"/>
      <c r="G34" s="89"/>
      <c r="H34" s="89"/>
      <c r="I34" s="89"/>
      <c r="J34" s="90"/>
      <c r="K34" s="88"/>
      <c r="L34" s="90"/>
      <c r="M34" s="91">
        <f t="shared" si="2"/>
        <v>0</v>
      </c>
      <c r="N34" s="92"/>
      <c r="O34" s="91">
        <f t="shared" si="3"/>
        <v>0</v>
      </c>
      <c r="P34" s="93">
        <f>IF(OR(ISERROR($O34-$M34)*S34,($O34-$M34)=0,COUNTBLANK($F34:$J34)&lt;5),IF(COUNTBLANK($F34:$J34)&lt;5,Start!$C$17,0)*S34,($O34-$M34)*S34)</f>
        <v>0</v>
      </c>
      <c r="Q34" s="71"/>
      <c r="R34" s="94"/>
      <c r="S34">
        <v>1</v>
      </c>
      <c r="T34" s="16">
        <f t="shared" si="4"/>
        <v>0</v>
      </c>
    </row>
    <row r="35" spans="1:20" ht="12.75">
      <c r="A35" s="85" t="s">
        <v>46</v>
      </c>
      <c r="B35" s="154">
        <f t="shared" si="0"/>
        <v>42725</v>
      </c>
      <c r="C35" s="150">
        <f t="shared" si="1"/>
        <v>42725</v>
      </c>
      <c r="D35" s="86"/>
      <c r="E35" s="87"/>
      <c r="F35" s="88"/>
      <c r="G35" s="89"/>
      <c r="H35" s="89"/>
      <c r="I35" s="89"/>
      <c r="J35" s="90"/>
      <c r="K35" s="88"/>
      <c r="L35" s="90"/>
      <c r="M35" s="91">
        <f t="shared" si="2"/>
        <v>0</v>
      </c>
      <c r="N35" s="92"/>
      <c r="O35" s="91">
        <f t="shared" si="3"/>
        <v>0</v>
      </c>
      <c r="P35" s="93">
        <f>IF(OR(ISERROR($O35-$M35)*S35,($O35-$M35)=0,COUNTBLANK($F35:$J35)&lt;5),IF(COUNTBLANK($F35:$J35)&lt;5,Start!$C$17,0)*S35,($O35-$M35)*S35)</f>
        <v>0</v>
      </c>
      <c r="Q35" s="71"/>
      <c r="R35" s="94"/>
      <c r="S35">
        <v>1</v>
      </c>
      <c r="T35" s="16">
        <f t="shared" si="4"/>
        <v>0</v>
      </c>
    </row>
    <row r="36" spans="1:20" ht="12.75">
      <c r="A36" s="85" t="s">
        <v>47</v>
      </c>
      <c r="B36" s="154">
        <f t="shared" si="0"/>
        <v>42726</v>
      </c>
      <c r="C36" s="150">
        <f t="shared" si="1"/>
        <v>42726</v>
      </c>
      <c r="D36" s="86"/>
      <c r="E36" s="87"/>
      <c r="F36" s="88"/>
      <c r="G36" s="89"/>
      <c r="H36" s="89"/>
      <c r="I36" s="89"/>
      <c r="J36" s="90"/>
      <c r="K36" s="88"/>
      <c r="L36" s="90"/>
      <c r="M36" s="91">
        <f t="shared" si="2"/>
        <v>0</v>
      </c>
      <c r="N36" s="92"/>
      <c r="O36" s="91">
        <f t="shared" si="3"/>
        <v>0</v>
      </c>
      <c r="P36" s="93">
        <f>IF(OR(ISERROR($O36-$M36)*S36,($O36-$M36)=0,COUNTBLANK($F36:$J36)&lt;5),IF(COUNTBLANK($F36:$J36)&lt;5,Start!$C$17,0)*S36,($O36-$M36)*S36)</f>
        <v>0</v>
      </c>
      <c r="Q36" s="71"/>
      <c r="R36" s="94"/>
      <c r="S36">
        <v>1</v>
      </c>
      <c r="T36" s="16">
        <f t="shared" si="4"/>
        <v>0</v>
      </c>
    </row>
    <row r="37" spans="1:20" ht="12.75">
      <c r="A37" s="85" t="s">
        <v>48</v>
      </c>
      <c r="B37" s="154">
        <f t="shared" si="0"/>
        <v>42727</v>
      </c>
      <c r="C37" s="150">
        <f t="shared" si="1"/>
        <v>42727</v>
      </c>
      <c r="D37" s="86"/>
      <c r="E37" s="87"/>
      <c r="F37" s="88"/>
      <c r="G37" s="89"/>
      <c r="H37" s="89"/>
      <c r="I37" s="89"/>
      <c r="J37" s="90"/>
      <c r="K37" s="88"/>
      <c r="L37" s="90"/>
      <c r="M37" s="91">
        <f t="shared" si="2"/>
        <v>0</v>
      </c>
      <c r="N37" s="92"/>
      <c r="O37" s="91">
        <f t="shared" si="3"/>
        <v>0</v>
      </c>
      <c r="P37" s="93">
        <f>IF(OR(ISERROR($O37-$M37)*S37,($O37-$M37)=0,COUNTBLANK($F37:$J37)&lt;5),IF(COUNTBLANK($F37:$J37)&lt;5,Start!$C$17,0)*S37,($O37-$M37)*S37)</f>
        <v>0</v>
      </c>
      <c r="Q37" s="71"/>
      <c r="R37" s="94"/>
      <c r="S37">
        <v>1</v>
      </c>
      <c r="T37" s="16">
        <f t="shared" si="4"/>
        <v>0</v>
      </c>
    </row>
    <row r="38" spans="1:20" ht="12.75">
      <c r="A38" s="74" t="s">
        <v>49</v>
      </c>
      <c r="B38" s="153">
        <f t="shared" si="0"/>
        <v>42728</v>
      </c>
      <c r="C38" s="149">
        <f t="shared" si="1"/>
        <v>42728</v>
      </c>
      <c r="D38" s="75"/>
      <c r="E38" s="76"/>
      <c r="F38" s="77"/>
      <c r="G38" s="78"/>
      <c r="H38" s="78"/>
      <c r="I38" s="78"/>
      <c r="J38" s="79"/>
      <c r="K38" s="77"/>
      <c r="L38" s="79"/>
      <c r="M38" s="82">
        <f t="shared" si="2"/>
        <v>0</v>
      </c>
      <c r="N38" s="83"/>
      <c r="O38" s="82">
        <f t="shared" si="3"/>
        <v>0</v>
      </c>
      <c r="P38" s="84">
        <f>IF(OR(ISERROR($O38-$M38)*S38,($O38-$M38)=0,COUNTBLANK($F38:$J38)&lt;5),IF(COUNTBLANK($F38:$J38)&lt;5,Start!$C$17,0)*S38,($O38-$M38)*S38)</f>
        <v>0</v>
      </c>
      <c r="Q38" s="71"/>
      <c r="R38" s="94"/>
      <c r="S38">
        <v>0.5</v>
      </c>
      <c r="T38" s="16">
        <f t="shared" si="4"/>
        <v>0</v>
      </c>
    </row>
    <row r="39" spans="1:20" ht="12.75">
      <c r="A39" s="74" t="s">
        <v>50</v>
      </c>
      <c r="B39" s="153">
        <f t="shared" si="0"/>
        <v>42729</v>
      </c>
      <c r="C39" s="149">
        <f t="shared" si="1"/>
        <v>42729</v>
      </c>
      <c r="D39" s="75"/>
      <c r="E39" s="76"/>
      <c r="F39" s="77"/>
      <c r="G39" s="78"/>
      <c r="H39" s="78"/>
      <c r="I39" s="78"/>
      <c r="J39" s="79"/>
      <c r="K39" s="77"/>
      <c r="L39" s="79"/>
      <c r="M39" s="82">
        <f t="shared" si="2"/>
        <v>0</v>
      </c>
      <c r="N39" s="83"/>
      <c r="O39" s="82">
        <f t="shared" si="3"/>
        <v>0</v>
      </c>
      <c r="P39" s="84">
        <f>IF(OR(ISERROR($O39-$M39)*S39,($O39-$M39)=0,COUNTBLANK($F39:$J39)&lt;5),IF(COUNTBLANK($F39:$J39)&lt;5,Start!$C$17,0)*S39,($O39-$M39)*S39)</f>
        <v>0</v>
      </c>
      <c r="Q39" s="71"/>
      <c r="R39" s="94"/>
      <c r="S39">
        <v>1</v>
      </c>
      <c r="T39" s="16">
        <f t="shared" si="4"/>
        <v>0</v>
      </c>
    </row>
    <row r="40" spans="1:20" ht="12.75">
      <c r="A40" s="74" t="s">
        <v>51</v>
      </c>
      <c r="B40" s="153">
        <f t="shared" si="0"/>
        <v>42730</v>
      </c>
      <c r="C40" s="149">
        <f t="shared" si="1"/>
        <v>42730</v>
      </c>
      <c r="D40" s="75"/>
      <c r="E40" s="76"/>
      <c r="F40" s="77"/>
      <c r="G40" s="78"/>
      <c r="H40" s="78"/>
      <c r="I40" s="78"/>
      <c r="J40" s="79"/>
      <c r="K40" s="77"/>
      <c r="L40" s="79"/>
      <c r="M40" s="82">
        <f t="shared" si="2"/>
        <v>0</v>
      </c>
      <c r="N40" s="83"/>
      <c r="O40" s="82">
        <f t="shared" si="3"/>
        <v>0</v>
      </c>
      <c r="P40" s="84">
        <f>IF(OR(ISERROR($O40-$M40)*S40,($O40-$M40)=0,COUNTBLANK($F40:$J40)&lt;5),IF(COUNTBLANK($F40:$J40)&lt;5,Start!$C$17,0)*S40,($O40-$M40)*S40)</f>
        <v>0</v>
      </c>
      <c r="Q40" s="71"/>
      <c r="R40" s="94"/>
      <c r="S40">
        <v>1</v>
      </c>
      <c r="T40" s="16">
        <f t="shared" si="4"/>
        <v>0</v>
      </c>
    </row>
    <row r="41" spans="1:20" ht="12.75">
      <c r="A41" s="85" t="s">
        <v>52</v>
      </c>
      <c r="B41" s="154">
        <f t="shared" si="0"/>
        <v>42731</v>
      </c>
      <c r="C41" s="150">
        <f t="shared" si="1"/>
        <v>42731</v>
      </c>
      <c r="D41" s="86"/>
      <c r="E41" s="87"/>
      <c r="F41" s="88"/>
      <c r="G41" s="89"/>
      <c r="H41" s="89"/>
      <c r="I41" s="89"/>
      <c r="J41" s="90"/>
      <c r="K41" s="88"/>
      <c r="L41" s="90"/>
      <c r="M41" s="91">
        <f t="shared" si="2"/>
        <v>0</v>
      </c>
      <c r="N41" s="92"/>
      <c r="O41" s="91">
        <f t="shared" si="3"/>
        <v>0</v>
      </c>
      <c r="P41" s="93">
        <f>IF(OR(ISERROR($O41-$M41)*S41,($O41-$M41)=0,COUNTBLANK($F41:$J41)&lt;5),IF(COUNTBLANK($F41:$J41)&lt;5,Start!$C$17,0)*S41,($O41-$M41)*S41)</f>
        <v>0</v>
      </c>
      <c r="Q41" s="71"/>
      <c r="R41" s="71"/>
      <c r="S41">
        <v>1</v>
      </c>
      <c r="T41" s="16">
        <f t="shared" si="4"/>
        <v>0</v>
      </c>
    </row>
    <row r="42" spans="1:20" ht="12.75">
      <c r="A42" s="85" t="s">
        <v>53</v>
      </c>
      <c r="B42" s="154">
        <f t="shared" si="0"/>
        <v>42732</v>
      </c>
      <c r="C42" s="150">
        <f t="shared" si="1"/>
        <v>42732</v>
      </c>
      <c r="D42" s="86"/>
      <c r="E42" s="87"/>
      <c r="F42" s="88"/>
      <c r="G42" s="89"/>
      <c r="H42" s="89"/>
      <c r="I42" s="89"/>
      <c r="J42" s="90"/>
      <c r="K42" s="88"/>
      <c r="L42" s="90"/>
      <c r="M42" s="91">
        <f t="shared" si="2"/>
        <v>0</v>
      </c>
      <c r="N42" s="92"/>
      <c r="O42" s="91">
        <f t="shared" si="3"/>
        <v>0</v>
      </c>
      <c r="P42" s="93">
        <f>IF(OR(ISERROR($O42-$M42)*S42,($O42-$M42)=0,COUNTBLANK($F42:$J42)&lt;5),IF(COUNTBLANK($F42:$J42)&lt;5,Start!$C$17,0)*S42,($O42-$M42)*S42)</f>
        <v>0</v>
      </c>
      <c r="Q42" s="71"/>
      <c r="R42" s="71"/>
      <c r="S42">
        <v>1</v>
      </c>
      <c r="T42" s="16">
        <f t="shared" si="4"/>
        <v>0</v>
      </c>
    </row>
    <row r="43" spans="1:20" ht="12.75">
      <c r="A43" s="85" t="s">
        <v>54</v>
      </c>
      <c r="B43" s="154">
        <f t="shared" si="0"/>
        <v>42733</v>
      </c>
      <c r="C43" s="150">
        <f t="shared" si="1"/>
        <v>42733</v>
      </c>
      <c r="D43" s="86"/>
      <c r="E43" s="87"/>
      <c r="F43" s="88"/>
      <c r="G43" s="89"/>
      <c r="H43" s="89"/>
      <c r="I43" s="89"/>
      <c r="J43" s="90"/>
      <c r="K43" s="88"/>
      <c r="L43" s="90"/>
      <c r="M43" s="91">
        <f t="shared" si="2"/>
        <v>0</v>
      </c>
      <c r="N43" s="92"/>
      <c r="O43" s="91">
        <f t="shared" si="3"/>
        <v>0</v>
      </c>
      <c r="P43" s="93">
        <f>IF(OR(ISERROR($O43-$M43)*S43,($O43-$M43)=0,COUNTBLANK($F43:$J43)&lt;5),IF(COUNTBLANK($F43:$J43)&lt;5,Start!$C$17,0)*S43,($O43-$M43)*S43)</f>
        <v>0</v>
      </c>
      <c r="Q43" s="71"/>
      <c r="R43" s="71"/>
      <c r="S43">
        <v>1</v>
      </c>
      <c r="T43" s="16">
        <f t="shared" si="4"/>
        <v>0</v>
      </c>
    </row>
    <row r="44" spans="1:20" ht="12.75">
      <c r="A44" s="85" t="s">
        <v>55</v>
      </c>
      <c r="B44" s="154">
        <f t="shared" si="0"/>
        <v>42734</v>
      </c>
      <c r="C44" s="150">
        <f t="shared" si="1"/>
        <v>42734</v>
      </c>
      <c r="D44" s="86"/>
      <c r="E44" s="87"/>
      <c r="F44" s="88"/>
      <c r="G44" s="89"/>
      <c r="H44" s="89"/>
      <c r="I44" s="89"/>
      <c r="J44" s="90"/>
      <c r="K44" s="88"/>
      <c r="L44" s="90"/>
      <c r="M44" s="91">
        <f t="shared" si="2"/>
        <v>0</v>
      </c>
      <c r="N44" s="92"/>
      <c r="O44" s="91">
        <f t="shared" si="3"/>
        <v>0</v>
      </c>
      <c r="P44" s="93">
        <f>IF(OR(ISERROR($O44-$M44)*S44,($O44-$M44)=0,COUNTBLANK($F44:$J44)&lt;5),IF(COUNTBLANK($F44:$J44)&lt;5,Start!$C$17,0)*S44,($O44-$M44)*S44)</f>
        <v>0</v>
      </c>
      <c r="Q44" s="71"/>
      <c r="R44" s="71"/>
      <c r="S44">
        <v>1</v>
      </c>
      <c r="T44" s="16">
        <f t="shared" si="4"/>
        <v>0</v>
      </c>
    </row>
    <row r="45" spans="1:20" ht="13.5" thickBot="1">
      <c r="A45" s="138" t="s">
        <v>56</v>
      </c>
      <c r="B45" s="160">
        <f t="shared" si="0"/>
        <v>42735</v>
      </c>
      <c r="C45" s="161">
        <f>IF(C44="","",IF(MONTH(C44+1)&lt;&gt;MONTH(C44),"",C44+1))</f>
        <v>42735</v>
      </c>
      <c r="D45" s="139"/>
      <c r="E45" s="140"/>
      <c r="F45" s="141"/>
      <c r="G45" s="142"/>
      <c r="H45" s="142"/>
      <c r="I45" s="142"/>
      <c r="J45" s="143"/>
      <c r="K45" s="141"/>
      <c r="L45" s="143"/>
      <c r="M45" s="144">
        <f t="shared" si="2"/>
        <v>0</v>
      </c>
      <c r="N45" s="83"/>
      <c r="O45" s="82">
        <f t="shared" si="3"/>
        <v>0</v>
      </c>
      <c r="P45" s="84">
        <f>IF(OR(ISERROR($O45-$M45)*S45,($O45-$M45)=0,COUNTBLANK($F45:$J45)&lt;5),IF(COUNTBLANK($F45:$J45)&lt;5,Start!$C$17,0)*S45,($O45-$M45)*S45)</f>
        <v>0</v>
      </c>
      <c r="Q45" s="71"/>
      <c r="R45" s="71"/>
      <c r="S45">
        <v>0.5</v>
      </c>
      <c r="T45" s="16">
        <f t="shared" si="4"/>
        <v>0</v>
      </c>
    </row>
    <row r="46" spans="1:20" ht="12.75">
      <c r="A46" s="113"/>
      <c r="B46" s="145"/>
      <c r="C46" s="113"/>
      <c r="E46" s="114"/>
      <c r="F46" s="115">
        <f>31-COUNTBLANK(F15:F45)-T46</f>
        <v>0</v>
      </c>
      <c r="L46" s="116" t="s">
        <v>57</v>
      </c>
      <c r="M46" s="136"/>
      <c r="N46" s="117"/>
      <c r="O46" s="117"/>
      <c r="P46" s="118">
        <f>SUM(P15:P45)</f>
        <v>0</v>
      </c>
      <c r="T46" s="16">
        <f>SUM(T15:T45)</f>
        <v>0</v>
      </c>
    </row>
    <row r="47" spans="1:16" ht="12.75">
      <c r="A47" s="113"/>
      <c r="B47" s="113"/>
      <c r="C47" s="113"/>
      <c r="L47" s="119" t="s">
        <v>58</v>
      </c>
      <c r="M47" s="119"/>
      <c r="N47" s="120"/>
      <c r="O47" s="120"/>
      <c r="P47" s="121"/>
    </row>
    <row r="48" spans="1:16" ht="12.75">
      <c r="A48" s="122"/>
      <c r="B48" s="122"/>
      <c r="C48" s="122"/>
      <c r="L48" s="116" t="s">
        <v>59</v>
      </c>
      <c r="M48" s="116"/>
      <c r="N48" s="123"/>
      <c r="O48" s="123"/>
      <c r="P48" s="124">
        <f>November!P51</f>
        <v>-1932</v>
      </c>
    </row>
    <row r="49" spans="1:16" ht="12.75">
      <c r="A49" s="125"/>
      <c r="B49" s="122"/>
      <c r="C49" s="125"/>
      <c r="L49" s="126" t="s">
        <v>60</v>
      </c>
      <c r="M49" s="126"/>
      <c r="N49" s="123"/>
      <c r="O49" s="123"/>
      <c r="P49" s="124">
        <f>P46+P47+P48</f>
        <v>-1932</v>
      </c>
    </row>
    <row r="50" spans="7:16" ht="12.75">
      <c r="G50" s="42"/>
      <c r="H50" s="42"/>
      <c r="I50" s="42"/>
      <c r="J50" s="42"/>
      <c r="L50" s="116" t="s">
        <v>61</v>
      </c>
      <c r="M50" s="116"/>
      <c r="N50" s="123"/>
      <c r="O50" s="123"/>
      <c r="P50" s="124">
        <f>Start!E28</f>
        <v>187</v>
      </c>
    </row>
    <row r="51" spans="1:16" ht="18" customHeight="1" thickBot="1">
      <c r="A51" s="39"/>
      <c r="B51" s="39"/>
      <c r="C51" s="39"/>
      <c r="G51" s="42"/>
      <c r="H51" s="42"/>
      <c r="I51" s="42"/>
      <c r="J51" s="42"/>
      <c r="L51" s="39" t="s">
        <v>62</v>
      </c>
      <c r="M51" s="39"/>
      <c r="P51" s="127">
        <f>P49-P50</f>
        <v>-2119</v>
      </c>
    </row>
    <row r="53" spans="1:3" ht="12.75">
      <c r="A53" s="39"/>
      <c r="B53" s="39"/>
      <c r="C53" s="39"/>
    </row>
  </sheetData>
  <sheetProtection/>
  <mergeCells count="1">
    <mergeCell ref="B9:C9"/>
  </mergeCells>
  <conditionalFormatting sqref="D15:P45 A15:A45">
    <cfRule type="expression" priority="1" dxfId="1" stopIfTrue="1">
      <formula>$C15=TODAY()</formula>
    </cfRule>
  </conditionalFormatting>
  <conditionalFormatting sqref="B15:C45">
    <cfRule type="cellIs" priority="2" dxfId="0" operator="equal" stopIfTrue="1">
      <formula>TODAY()</formula>
    </cfRule>
  </conditionalFormatting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T53"/>
  <sheetViews>
    <sheetView showGridLines="0" showZeros="0" zoomScalePageLayoutView="0" workbookViewId="0" topLeftCell="B13">
      <selection activeCell="D15" sqref="D15"/>
    </sheetView>
  </sheetViews>
  <sheetFormatPr defaultColWidth="11.421875" defaultRowHeight="12.75"/>
  <cols>
    <col min="1" max="1" width="2.8515625" style="16" hidden="1" customWidth="1"/>
    <col min="2" max="2" width="3.28125" style="16" customWidth="1"/>
    <col min="3" max="3" width="8.7109375" style="16" bestFit="1" customWidth="1"/>
    <col min="4" max="5" width="5.7109375" style="16" customWidth="1"/>
    <col min="6" max="10" width="4.7109375" style="16" customWidth="1"/>
    <col min="11" max="12" width="7.7109375" style="16" customWidth="1"/>
    <col min="13" max="13" width="7.7109375" style="16" hidden="1" customWidth="1"/>
    <col min="14" max="14" width="13.140625" style="16" customWidth="1"/>
    <col min="15" max="15" width="13.140625" style="16" hidden="1" customWidth="1"/>
    <col min="16" max="16" width="11.140625" style="16" customWidth="1"/>
    <col min="17" max="17" width="6.140625" style="41" customWidth="1"/>
    <col min="18" max="18" width="5.421875" style="41" customWidth="1"/>
    <col min="19" max="19" width="11.421875" style="16" hidden="1" customWidth="1"/>
    <col min="20" max="20" width="14.140625" style="16" hidden="1" customWidth="1"/>
    <col min="21" max="21" width="15.421875" style="16" customWidth="1"/>
    <col min="22" max="16384" width="11.421875" style="16" customWidth="1"/>
  </cols>
  <sheetData>
    <row r="1" spans="1:20" s="37" customFormat="1" ht="20.25">
      <c r="A1" s="36"/>
      <c r="B1" s="36" t="s">
        <v>0</v>
      </c>
      <c r="C1" s="36"/>
      <c r="D1" s="16"/>
      <c r="Q1" s="38"/>
      <c r="R1" s="38"/>
      <c r="T1" s="16"/>
    </row>
    <row r="2" spans="1:17" ht="12.75">
      <c r="A2" s="39"/>
      <c r="B2" s="39"/>
      <c r="C2" s="39"/>
      <c r="Q2" s="40"/>
    </row>
    <row r="3" spans="7:17" ht="12.75">
      <c r="G3" s="42"/>
      <c r="Q3" s="40"/>
    </row>
    <row r="4" ht="50.25" customHeight="1"/>
    <row r="5" spans="1:17" ht="12" customHeight="1">
      <c r="A5" s="39"/>
      <c r="B5" s="39" t="s">
        <v>1</v>
      </c>
      <c r="C5" s="39"/>
      <c r="D5" s="39"/>
      <c r="E5" s="39"/>
      <c r="F5" s="39"/>
      <c r="G5" s="39" t="s">
        <v>2</v>
      </c>
      <c r="H5" s="39"/>
      <c r="I5" s="39"/>
      <c r="K5" s="39" t="s">
        <v>3</v>
      </c>
      <c r="L5" s="39"/>
      <c r="M5" s="39"/>
      <c r="N5" s="39"/>
      <c r="O5" s="39"/>
      <c r="P5" s="39" t="s">
        <v>4</v>
      </c>
      <c r="Q5" s="40"/>
    </row>
    <row r="6" spans="2:18" s="43" customFormat="1" ht="21.75" customHeight="1">
      <c r="B6" s="43" t="str">
        <f>Start!E11</f>
        <v>Mustermann</v>
      </c>
      <c r="G6" s="43" t="str">
        <f>Start!E9</f>
        <v>Max</v>
      </c>
      <c r="K6" s="43" t="str">
        <f>Start!E13</f>
        <v>max</v>
      </c>
      <c r="N6" s="1">
        <f>DATE($T$1,1,1)</f>
        <v>1</v>
      </c>
      <c r="O6" s="1"/>
      <c r="P6" s="44">
        <f>Start!E7</f>
        <v>2016</v>
      </c>
      <c r="Q6" s="45"/>
      <c r="R6" s="46"/>
    </row>
    <row r="7" spans="1:17" ht="8.25" customHeight="1" thickBot="1">
      <c r="A7" s="42"/>
      <c r="B7" s="42"/>
      <c r="C7" s="42"/>
      <c r="Q7" s="40"/>
    </row>
    <row r="8" spans="1:18" s="52" customFormat="1" ht="3.75" customHeight="1">
      <c r="A8" s="47"/>
      <c r="B8" s="48"/>
      <c r="C8" s="50"/>
      <c r="D8" s="48"/>
      <c r="E8" s="49"/>
      <c r="F8" s="48"/>
      <c r="G8" s="50"/>
      <c r="H8" s="50"/>
      <c r="I8" s="50"/>
      <c r="J8" s="49"/>
      <c r="K8" s="48"/>
      <c r="L8" s="49"/>
      <c r="M8" s="49"/>
      <c r="N8" s="49"/>
      <c r="O8" s="49"/>
      <c r="P8" s="49"/>
      <c r="Q8" s="51"/>
      <c r="R8" s="51"/>
    </row>
    <row r="9" spans="1:18" ht="12.75">
      <c r="A9" s="53"/>
      <c r="B9" s="55" t="s">
        <v>15</v>
      </c>
      <c r="C9" s="55"/>
      <c r="D9" s="55" t="s">
        <v>105</v>
      </c>
      <c r="E9" s="56"/>
      <c r="F9" s="55" t="s">
        <v>5</v>
      </c>
      <c r="G9" s="57"/>
      <c r="H9" s="57"/>
      <c r="I9" s="57"/>
      <c r="J9" s="56"/>
      <c r="K9" s="55" t="s">
        <v>6</v>
      </c>
      <c r="L9" s="56"/>
      <c r="M9" s="56"/>
      <c r="N9" s="58" t="s">
        <v>7</v>
      </c>
      <c r="O9" s="58"/>
      <c r="P9" s="58" t="s">
        <v>8</v>
      </c>
      <c r="Q9" s="55"/>
      <c r="R9" s="59"/>
    </row>
    <row r="10" spans="1:18" ht="12.75">
      <c r="A10" s="53"/>
      <c r="B10" s="54"/>
      <c r="C10" s="146"/>
      <c r="D10" s="55"/>
      <c r="E10" s="56"/>
      <c r="F10" s="55" t="s">
        <v>9</v>
      </c>
      <c r="G10" s="57"/>
      <c r="H10" s="57"/>
      <c r="I10" s="57"/>
      <c r="J10" s="56"/>
      <c r="K10" s="55" t="s">
        <v>10</v>
      </c>
      <c r="L10" s="56"/>
      <c r="M10" s="56"/>
      <c r="N10" s="60"/>
      <c r="O10" s="60"/>
      <c r="P10" s="58" t="s">
        <v>11</v>
      </c>
      <c r="Q10" s="55"/>
      <c r="R10" s="59"/>
    </row>
    <row r="11" spans="1:18" s="52" customFormat="1" ht="3.75" customHeight="1">
      <c r="A11" s="61"/>
      <c r="B11" s="62"/>
      <c r="C11" s="64"/>
      <c r="D11" s="62"/>
      <c r="E11" s="63"/>
      <c r="F11" s="62"/>
      <c r="G11" s="64"/>
      <c r="H11" s="64"/>
      <c r="I11" s="64"/>
      <c r="J11" s="63"/>
      <c r="K11" s="62"/>
      <c r="L11" s="63"/>
      <c r="M11" s="64"/>
      <c r="N11" s="61"/>
      <c r="O11" s="64"/>
      <c r="P11" s="61"/>
      <c r="Q11" s="51"/>
      <c r="R11" s="51"/>
    </row>
    <row r="12" spans="1:18" ht="12.75">
      <c r="A12" s="65"/>
      <c r="B12" s="66"/>
      <c r="C12" s="147"/>
      <c r="D12" s="67"/>
      <c r="E12" s="58"/>
      <c r="F12" s="68"/>
      <c r="G12" s="69"/>
      <c r="H12" s="69" t="s">
        <v>12</v>
      </c>
      <c r="I12" s="69" t="s">
        <v>13</v>
      </c>
      <c r="J12" s="70" t="s">
        <v>14</v>
      </c>
      <c r="K12" s="68"/>
      <c r="L12" s="70"/>
      <c r="M12" s="58"/>
      <c r="N12" s="58"/>
      <c r="O12" s="58"/>
      <c r="P12" s="58"/>
      <c r="Q12" s="71"/>
      <c r="R12" s="71"/>
    </row>
    <row r="13" spans="1:18" ht="12.75">
      <c r="A13" s="72"/>
      <c r="B13" s="66"/>
      <c r="C13" s="147"/>
      <c r="D13" s="68" t="s">
        <v>16</v>
      </c>
      <c r="E13" s="70" t="s">
        <v>17</v>
      </c>
      <c r="F13" s="67" t="s">
        <v>18</v>
      </c>
      <c r="G13" s="69" t="s">
        <v>19</v>
      </c>
      <c r="H13" s="69" t="s">
        <v>20</v>
      </c>
      <c r="I13" s="73" t="s">
        <v>21</v>
      </c>
      <c r="J13" s="70" t="s">
        <v>22</v>
      </c>
      <c r="K13" s="68" t="s">
        <v>23</v>
      </c>
      <c r="L13" s="70" t="s">
        <v>24</v>
      </c>
      <c r="M13" s="58"/>
      <c r="N13" s="58"/>
      <c r="O13" s="58"/>
      <c r="P13" s="58"/>
      <c r="Q13" s="71"/>
      <c r="R13" s="71"/>
    </row>
    <row r="14" spans="1:18" ht="12.75">
      <c r="A14" s="65"/>
      <c r="B14" s="148"/>
      <c r="C14" s="147"/>
      <c r="D14" s="68"/>
      <c r="E14" s="70"/>
      <c r="F14" s="68"/>
      <c r="G14" s="69"/>
      <c r="H14" s="69"/>
      <c r="I14" s="69"/>
      <c r="J14" s="70" t="s">
        <v>25</v>
      </c>
      <c r="K14" s="68"/>
      <c r="L14" s="70"/>
      <c r="M14" s="58"/>
      <c r="N14" s="58"/>
      <c r="O14" s="58"/>
      <c r="P14" s="58"/>
      <c r="Q14" s="71"/>
      <c r="R14" s="71"/>
    </row>
    <row r="15" spans="1:20" ht="13.5" customHeight="1">
      <c r="A15" s="74" t="s">
        <v>26</v>
      </c>
      <c r="B15" s="153">
        <f>+C15</f>
        <v>42370</v>
      </c>
      <c r="C15" s="149">
        <f>+DATE($P$6,MONTH(N$6),1)</f>
        <v>42370</v>
      </c>
      <c r="D15" s="75"/>
      <c r="E15" s="76"/>
      <c r="F15" s="77"/>
      <c r="G15" s="78"/>
      <c r="H15" s="78"/>
      <c r="I15" s="78"/>
      <c r="J15" s="79"/>
      <c r="K15" s="80"/>
      <c r="L15" s="81"/>
      <c r="M15" s="82">
        <f>(L15-K15)*24</f>
        <v>0</v>
      </c>
      <c r="N15" s="83"/>
      <c r="O15" s="82">
        <f>(E15-D15)*24</f>
        <v>0</v>
      </c>
      <c r="P15" s="84">
        <f>IF(OR(ISERROR($O15-$M15)*S15,($O15-$M15)=0,COUNTBLANK($F15:$J15)&lt;5),IF(COUNTBLANK($F15:$J15)&lt;5,Start!$C$17,0)*S15,($O15-$M15)*S15)</f>
        <v>0</v>
      </c>
      <c r="Q15" s="71"/>
      <c r="R15" s="71"/>
      <c r="S15">
        <v>1</v>
      </c>
      <c r="T15" s="16">
        <f>IF(F15&lt;&gt;"",IF(S15=0.5,0.5,0),0)</f>
        <v>0</v>
      </c>
    </row>
    <row r="16" spans="1:20" ht="12.75">
      <c r="A16" s="97" t="s">
        <v>27</v>
      </c>
      <c r="B16" s="155">
        <f aca="true" t="shared" si="0" ref="B16:B45">+C16</f>
        <v>42371</v>
      </c>
      <c r="C16" s="151">
        <f aca="true" t="shared" si="1" ref="C16:C45">+C15+1</f>
        <v>42371</v>
      </c>
      <c r="D16" s="98"/>
      <c r="E16" s="99"/>
      <c r="F16" s="100"/>
      <c r="G16" s="101"/>
      <c r="H16" s="101"/>
      <c r="I16" s="101"/>
      <c r="J16" s="102"/>
      <c r="K16" s="100"/>
      <c r="L16" s="102"/>
      <c r="M16" s="103">
        <f aca="true" t="shared" si="2" ref="M16:M45">(L16-K16)*24</f>
        <v>0</v>
      </c>
      <c r="N16" s="104"/>
      <c r="O16" s="103">
        <f aca="true" t="shared" si="3" ref="O16:O45">(E16-D16)*24</f>
        <v>0</v>
      </c>
      <c r="P16" s="105">
        <f>IF(OR(ISERROR($O16-$M16)*S16,($O16-$M16)=0,COUNTBLANK($F16:$J16)&lt;5),IF(COUNTBLANK($F16:$J16)&lt;5,Start!$C$17,0)*S16,($O16-$M16)*S16)</f>
        <v>0</v>
      </c>
      <c r="Q16" s="71"/>
      <c r="R16" s="71"/>
      <c r="S16">
        <v>1</v>
      </c>
      <c r="T16" s="16">
        <f aca="true" t="shared" si="4" ref="T16:T45">IF(F16&lt;&gt;"",IF(S16=0.5,0.5,0),0)</f>
        <v>0</v>
      </c>
    </row>
    <row r="17" spans="1:20" ht="12.75">
      <c r="A17" s="97" t="s">
        <v>28</v>
      </c>
      <c r="B17" s="155">
        <f t="shared" si="0"/>
        <v>42372</v>
      </c>
      <c r="C17" s="151">
        <f t="shared" si="1"/>
        <v>42372</v>
      </c>
      <c r="D17" s="98"/>
      <c r="E17" s="99"/>
      <c r="F17" s="100"/>
      <c r="G17" s="101"/>
      <c r="H17" s="101"/>
      <c r="I17" s="101"/>
      <c r="J17" s="102"/>
      <c r="K17" s="100"/>
      <c r="L17" s="102"/>
      <c r="M17" s="103">
        <f t="shared" si="2"/>
        <v>0</v>
      </c>
      <c r="N17" s="104"/>
      <c r="O17" s="103">
        <f t="shared" si="3"/>
        <v>0</v>
      </c>
      <c r="P17" s="105">
        <f>IF(OR(ISERROR($O17-$M17)*S17,($O17-$M17)=0,COUNTBLANK($F17:$J17)&lt;5),IF(COUNTBLANK($F17:$J17)&lt;5,Start!$C$17,0)*S17,($O17-$M17)*S17)</f>
        <v>0</v>
      </c>
      <c r="Q17" s="71"/>
      <c r="R17" s="94"/>
      <c r="S17">
        <v>1</v>
      </c>
      <c r="T17" s="16">
        <f t="shared" si="4"/>
        <v>0</v>
      </c>
    </row>
    <row r="18" spans="1:20" ht="12.75">
      <c r="A18" s="85" t="s">
        <v>29</v>
      </c>
      <c r="B18" s="154">
        <f t="shared" si="0"/>
        <v>42373</v>
      </c>
      <c r="C18" s="150">
        <f t="shared" si="1"/>
        <v>42373</v>
      </c>
      <c r="D18" s="86"/>
      <c r="E18" s="87"/>
      <c r="F18" s="88"/>
      <c r="G18" s="89"/>
      <c r="H18" s="89"/>
      <c r="I18" s="89"/>
      <c r="J18" s="90"/>
      <c r="K18" s="95"/>
      <c r="L18" s="96"/>
      <c r="M18" s="91">
        <f t="shared" si="2"/>
        <v>0</v>
      </c>
      <c r="N18" s="92"/>
      <c r="O18" s="91">
        <f t="shared" si="3"/>
        <v>0</v>
      </c>
      <c r="P18" s="93">
        <f>IF(OR(ISERROR($O18-$M18)*S18,($O18-$M18)=0,COUNTBLANK($F18:$J18)&lt;5),IF(COUNTBLANK($F18:$J18)&lt;5,Start!$C$17,0)*S18,($O18-$M18)*S18)</f>
        <v>0</v>
      </c>
      <c r="Q18" s="71"/>
      <c r="R18" s="94"/>
      <c r="S18">
        <v>1</v>
      </c>
      <c r="T18" s="16">
        <f t="shared" si="4"/>
        <v>0</v>
      </c>
    </row>
    <row r="19" spans="1:20" ht="12.75">
      <c r="A19" s="85" t="s">
        <v>30</v>
      </c>
      <c r="B19" s="154">
        <f t="shared" si="0"/>
        <v>42374</v>
      </c>
      <c r="C19" s="150">
        <f t="shared" si="1"/>
        <v>42374</v>
      </c>
      <c r="D19" s="86"/>
      <c r="E19" s="87"/>
      <c r="F19" s="88"/>
      <c r="G19" s="89"/>
      <c r="H19" s="89"/>
      <c r="I19" s="89"/>
      <c r="J19" s="90"/>
      <c r="K19" s="88"/>
      <c r="L19" s="90"/>
      <c r="M19" s="91">
        <f t="shared" si="2"/>
        <v>0</v>
      </c>
      <c r="N19" s="92"/>
      <c r="O19" s="91">
        <f t="shared" si="3"/>
        <v>0</v>
      </c>
      <c r="P19" s="93">
        <f>IF(OR(ISERROR($O19-$M19)*S19,($O19-$M19)=0,COUNTBLANK($F19:$J19)&lt;5),IF(COUNTBLANK($F19:$J19)&lt;5,Start!$C$17,0)*S19,($O19-$M19)*S19)</f>
        <v>0</v>
      </c>
      <c r="Q19" s="71"/>
      <c r="R19" s="94"/>
      <c r="S19">
        <v>1</v>
      </c>
      <c r="T19" s="16">
        <f t="shared" si="4"/>
        <v>0</v>
      </c>
    </row>
    <row r="20" spans="1:20" ht="12.75">
      <c r="A20" s="85" t="s">
        <v>31</v>
      </c>
      <c r="B20" s="154">
        <f t="shared" si="0"/>
        <v>42375</v>
      </c>
      <c r="C20" s="150">
        <f t="shared" si="1"/>
        <v>42375</v>
      </c>
      <c r="D20" s="86"/>
      <c r="E20" s="87"/>
      <c r="F20" s="88"/>
      <c r="G20" s="89"/>
      <c r="H20" s="89"/>
      <c r="I20" s="89"/>
      <c r="J20" s="90"/>
      <c r="K20" s="88"/>
      <c r="L20" s="90"/>
      <c r="M20" s="91">
        <f t="shared" si="2"/>
        <v>0</v>
      </c>
      <c r="N20" s="92"/>
      <c r="O20" s="91">
        <f t="shared" si="3"/>
        <v>0</v>
      </c>
      <c r="P20" s="93">
        <f>IF(OR(ISERROR($O20-$M20)*S20,($O20-$M20)=0,COUNTBLANK($F20:$J20)&lt;5),IF(COUNTBLANK($F20:$J20)&lt;5,Start!$C$17,0)*S20,($O20-$M20)*S20)</f>
        <v>0</v>
      </c>
      <c r="Q20" s="71"/>
      <c r="R20" s="94"/>
      <c r="S20">
        <v>1</v>
      </c>
      <c r="T20" s="16">
        <f t="shared" si="4"/>
        <v>0</v>
      </c>
    </row>
    <row r="21" spans="1:20" ht="12.75">
      <c r="A21" s="85" t="s">
        <v>32</v>
      </c>
      <c r="B21" s="154">
        <f t="shared" si="0"/>
        <v>42376</v>
      </c>
      <c r="C21" s="150">
        <f t="shared" si="1"/>
        <v>42376</v>
      </c>
      <c r="D21" s="86"/>
      <c r="E21" s="87"/>
      <c r="F21" s="88"/>
      <c r="G21" s="89"/>
      <c r="H21" s="89"/>
      <c r="I21" s="89"/>
      <c r="J21" s="90"/>
      <c r="K21" s="88"/>
      <c r="L21" s="90"/>
      <c r="M21" s="91">
        <f t="shared" si="2"/>
        <v>0</v>
      </c>
      <c r="N21" s="92"/>
      <c r="O21" s="91">
        <f t="shared" si="3"/>
        <v>0</v>
      </c>
      <c r="P21" s="93">
        <f>IF(OR(ISERROR($O21-$M21)*S21,($O21-$M21)=0,COUNTBLANK($F21:$J21)&lt;5),IF(COUNTBLANK($F21:$J21)&lt;5,Start!$C$17,0)*S21,($O21-$M21)*S21)</f>
        <v>0</v>
      </c>
      <c r="Q21" s="71"/>
      <c r="R21" s="94"/>
      <c r="S21">
        <v>1</v>
      </c>
      <c r="T21" s="16">
        <f t="shared" si="4"/>
        <v>0</v>
      </c>
    </row>
    <row r="22" spans="1:20" ht="12.75">
      <c r="A22" s="85" t="s">
        <v>33</v>
      </c>
      <c r="B22" s="154">
        <f t="shared" si="0"/>
        <v>42377</v>
      </c>
      <c r="C22" s="150">
        <f t="shared" si="1"/>
        <v>42377</v>
      </c>
      <c r="D22" s="86"/>
      <c r="E22" s="87"/>
      <c r="F22" s="88"/>
      <c r="G22" s="89"/>
      <c r="H22" s="89"/>
      <c r="I22" s="89"/>
      <c r="J22" s="90"/>
      <c r="K22" s="88"/>
      <c r="L22" s="90"/>
      <c r="M22" s="91">
        <f t="shared" si="2"/>
        <v>0</v>
      </c>
      <c r="N22" s="92"/>
      <c r="O22" s="91">
        <f t="shared" si="3"/>
        <v>0</v>
      </c>
      <c r="P22" s="93">
        <f>IF(OR(ISERROR($O22-$M22)*S22,($O22-$M22)=0,COUNTBLANK($F22:$J22)&lt;5),IF(COUNTBLANK($F22:$J22)&lt;5,Start!$C$17,0)*S22,($O22-$M22)*S22)</f>
        <v>0</v>
      </c>
      <c r="Q22" s="71"/>
      <c r="R22" s="94"/>
      <c r="S22">
        <v>1</v>
      </c>
      <c r="T22" s="16">
        <f t="shared" si="4"/>
        <v>0</v>
      </c>
    </row>
    <row r="23" spans="1:20" ht="12.75">
      <c r="A23" s="97" t="s">
        <v>34</v>
      </c>
      <c r="B23" s="155">
        <f t="shared" si="0"/>
        <v>42378</v>
      </c>
      <c r="C23" s="151">
        <f t="shared" si="1"/>
        <v>42378</v>
      </c>
      <c r="D23" s="98"/>
      <c r="E23" s="99"/>
      <c r="F23" s="100"/>
      <c r="G23" s="101"/>
      <c r="H23" s="101"/>
      <c r="I23" s="101"/>
      <c r="J23" s="102"/>
      <c r="K23" s="100"/>
      <c r="L23" s="102"/>
      <c r="M23" s="103">
        <f t="shared" si="2"/>
        <v>0</v>
      </c>
      <c r="N23" s="104"/>
      <c r="O23" s="103">
        <f t="shared" si="3"/>
        <v>0</v>
      </c>
      <c r="P23" s="105">
        <f>IF(OR(ISERROR($O23-$M23)*S23,($O23-$M23)=0,COUNTBLANK($F23:$J23)&lt;5),IF(COUNTBLANK($F23:$J23)&lt;5,Start!$C$17,0)*S23,($O23-$M23)*S23)</f>
        <v>0</v>
      </c>
      <c r="Q23" s="71"/>
      <c r="R23" s="94"/>
      <c r="S23">
        <v>1</v>
      </c>
      <c r="T23" s="16">
        <f t="shared" si="4"/>
        <v>0</v>
      </c>
    </row>
    <row r="24" spans="1:20" ht="12.75">
      <c r="A24" s="97" t="s">
        <v>35</v>
      </c>
      <c r="B24" s="155">
        <f t="shared" si="0"/>
        <v>42379</v>
      </c>
      <c r="C24" s="151">
        <f t="shared" si="1"/>
        <v>42379</v>
      </c>
      <c r="D24" s="98"/>
      <c r="E24" s="99"/>
      <c r="F24" s="100"/>
      <c r="G24" s="101"/>
      <c r="H24" s="101"/>
      <c r="I24" s="101"/>
      <c r="J24" s="102"/>
      <c r="K24" s="100"/>
      <c r="L24" s="102"/>
      <c r="M24" s="103">
        <f t="shared" si="2"/>
        <v>0</v>
      </c>
      <c r="N24" s="104"/>
      <c r="O24" s="103">
        <f t="shared" si="3"/>
        <v>0</v>
      </c>
      <c r="P24" s="105">
        <f>IF(OR(ISERROR($O24-$M24)*S24,($O24-$M24)=0,COUNTBLANK($F24:$J24)&lt;5),IF(COUNTBLANK($F24:$J24)&lt;5,Start!$C$17,0)*S24,($O24-$M24)*S24)</f>
        <v>0</v>
      </c>
      <c r="Q24" s="71"/>
      <c r="R24" s="94"/>
      <c r="S24">
        <v>1</v>
      </c>
      <c r="T24" s="16">
        <f t="shared" si="4"/>
        <v>0</v>
      </c>
    </row>
    <row r="25" spans="1:20" ht="12.75">
      <c r="A25" s="85" t="s">
        <v>36</v>
      </c>
      <c r="B25" s="154">
        <f t="shared" si="0"/>
        <v>42380</v>
      </c>
      <c r="C25" s="150">
        <f t="shared" si="1"/>
        <v>42380</v>
      </c>
      <c r="D25" s="86"/>
      <c r="E25" s="87"/>
      <c r="F25" s="88"/>
      <c r="G25" s="89"/>
      <c r="H25" s="89"/>
      <c r="I25" s="89"/>
      <c r="J25" s="90"/>
      <c r="K25" s="88"/>
      <c r="L25" s="90"/>
      <c r="M25" s="91">
        <f t="shared" si="2"/>
        <v>0</v>
      </c>
      <c r="N25" s="92"/>
      <c r="O25" s="91">
        <f t="shared" si="3"/>
        <v>0</v>
      </c>
      <c r="P25" s="93">
        <f>IF(OR(ISERROR($O25-$M25)*S25,($O25-$M25)=0,COUNTBLANK($F25:$J25)&lt;5),IF(COUNTBLANK($F25:$J25)&lt;5,Start!$C$17,0)*S25,($O25-$M25)*S25)</f>
        <v>0</v>
      </c>
      <c r="Q25" s="71"/>
      <c r="R25" s="94"/>
      <c r="S25">
        <v>1</v>
      </c>
      <c r="T25" s="16">
        <f t="shared" si="4"/>
        <v>0</v>
      </c>
    </row>
    <row r="26" spans="1:20" ht="12.75">
      <c r="A26" s="85" t="s">
        <v>37</v>
      </c>
      <c r="B26" s="154">
        <f t="shared" si="0"/>
        <v>42381</v>
      </c>
      <c r="C26" s="150">
        <f t="shared" si="1"/>
        <v>42381</v>
      </c>
      <c r="D26" s="86"/>
      <c r="E26" s="87"/>
      <c r="F26" s="88"/>
      <c r="G26" s="89"/>
      <c r="H26" s="89"/>
      <c r="I26" s="89"/>
      <c r="J26" s="90"/>
      <c r="K26" s="88"/>
      <c r="L26" s="90"/>
      <c r="M26" s="91">
        <f t="shared" si="2"/>
        <v>0</v>
      </c>
      <c r="N26" s="92"/>
      <c r="O26" s="91">
        <f t="shared" si="3"/>
        <v>0</v>
      </c>
      <c r="P26" s="93">
        <f>IF(OR(ISERROR($O26-$M26)*S26,($O26-$M26)=0,COUNTBLANK($F26:$J26)&lt;5),IF(COUNTBLANK($F26:$J26)&lt;5,Start!$C$17,0)*S26,($O26-$M26)*S26)</f>
        <v>0</v>
      </c>
      <c r="Q26" s="71"/>
      <c r="R26" s="94"/>
      <c r="S26">
        <v>1</v>
      </c>
      <c r="T26" s="16">
        <f t="shared" si="4"/>
        <v>0</v>
      </c>
    </row>
    <row r="27" spans="1:20" ht="12.75">
      <c r="A27" s="85" t="s">
        <v>38</v>
      </c>
      <c r="B27" s="154">
        <f t="shared" si="0"/>
        <v>42382</v>
      </c>
      <c r="C27" s="150">
        <f t="shared" si="1"/>
        <v>42382</v>
      </c>
      <c r="D27" s="86"/>
      <c r="E27" s="87"/>
      <c r="F27" s="88"/>
      <c r="G27" s="89"/>
      <c r="H27" s="89"/>
      <c r="I27" s="89"/>
      <c r="J27" s="90"/>
      <c r="K27" s="88"/>
      <c r="L27" s="90"/>
      <c r="M27" s="91">
        <f t="shared" si="2"/>
        <v>0</v>
      </c>
      <c r="N27" s="92"/>
      <c r="O27" s="91">
        <f t="shared" si="3"/>
        <v>0</v>
      </c>
      <c r="P27" s="93">
        <f>IF(OR(ISERROR($O27-$M27)*S27,($O27-$M27)=0,COUNTBLANK($F27:$J27)&lt;5),IF(COUNTBLANK($F27:$J27)&lt;5,Start!$C$17,0)*S27,($O27-$M27)*S27)</f>
        <v>0</v>
      </c>
      <c r="Q27" s="71"/>
      <c r="R27" s="94"/>
      <c r="S27">
        <v>1</v>
      </c>
      <c r="T27" s="16">
        <f t="shared" si="4"/>
        <v>0</v>
      </c>
    </row>
    <row r="28" spans="1:20" ht="12.75">
      <c r="A28" s="85" t="s">
        <v>39</v>
      </c>
      <c r="B28" s="154">
        <f t="shared" si="0"/>
        <v>42383</v>
      </c>
      <c r="C28" s="150">
        <f t="shared" si="1"/>
        <v>42383</v>
      </c>
      <c r="D28" s="86"/>
      <c r="E28" s="87"/>
      <c r="F28" s="88"/>
      <c r="G28" s="89"/>
      <c r="H28" s="89"/>
      <c r="I28" s="89"/>
      <c r="J28" s="90"/>
      <c r="K28" s="95"/>
      <c r="L28" s="96"/>
      <c r="M28" s="91">
        <f t="shared" si="2"/>
        <v>0</v>
      </c>
      <c r="N28" s="92"/>
      <c r="O28" s="91">
        <f t="shared" si="3"/>
        <v>0</v>
      </c>
      <c r="P28" s="93">
        <f>IF(OR(ISERROR($O28-$M28)*S28,($O28-$M28)=0,COUNTBLANK($F28:$J28)&lt;5),IF(COUNTBLANK($F28:$J28)&lt;5,Start!$C$17,0)*S28,($O28-$M28)*S28)</f>
        <v>0</v>
      </c>
      <c r="Q28" s="71"/>
      <c r="R28" s="94"/>
      <c r="S28">
        <v>1</v>
      </c>
      <c r="T28" s="16">
        <f t="shared" si="4"/>
        <v>0</v>
      </c>
    </row>
    <row r="29" spans="1:20" ht="12.75">
      <c r="A29" s="85" t="s">
        <v>40</v>
      </c>
      <c r="B29" s="154">
        <f t="shared" si="0"/>
        <v>42384</v>
      </c>
      <c r="C29" s="150">
        <f t="shared" si="1"/>
        <v>42384</v>
      </c>
      <c r="D29" s="86"/>
      <c r="E29" s="87"/>
      <c r="F29" s="88"/>
      <c r="G29" s="89"/>
      <c r="H29" s="89"/>
      <c r="I29" s="89"/>
      <c r="J29" s="90"/>
      <c r="K29" s="88"/>
      <c r="L29" s="90"/>
      <c r="M29" s="91">
        <f t="shared" si="2"/>
        <v>0</v>
      </c>
      <c r="N29" s="92"/>
      <c r="O29" s="91">
        <f t="shared" si="3"/>
        <v>0</v>
      </c>
      <c r="P29" s="93">
        <f>IF(OR(ISERROR($O29-$M29)*S29,($O29-$M29)=0,COUNTBLANK($F29:$J29)&lt;5),IF(COUNTBLANK($F29:$J29)&lt;5,Start!$C$17,0)*S29,($O29-$M29)*S29)</f>
        <v>0</v>
      </c>
      <c r="Q29" s="71"/>
      <c r="R29" s="94"/>
      <c r="S29">
        <v>1</v>
      </c>
      <c r="T29" s="16">
        <f t="shared" si="4"/>
        <v>0</v>
      </c>
    </row>
    <row r="30" spans="1:20" ht="12.75">
      <c r="A30" s="97" t="s">
        <v>41</v>
      </c>
      <c r="B30" s="155">
        <f t="shared" si="0"/>
        <v>42385</v>
      </c>
      <c r="C30" s="151">
        <f t="shared" si="1"/>
        <v>42385</v>
      </c>
      <c r="D30" s="98"/>
      <c r="E30" s="99"/>
      <c r="F30" s="100"/>
      <c r="G30" s="101"/>
      <c r="H30" s="101"/>
      <c r="I30" s="101"/>
      <c r="J30" s="102"/>
      <c r="K30" s="100"/>
      <c r="L30" s="102"/>
      <c r="M30" s="103">
        <f t="shared" si="2"/>
        <v>0</v>
      </c>
      <c r="N30" s="104"/>
      <c r="O30" s="103">
        <f t="shared" si="3"/>
        <v>0</v>
      </c>
      <c r="P30" s="105">
        <f>IF(OR(ISERROR($O30-$M30)*S30,($O30-$M30)=0,COUNTBLANK($F30:$J30)&lt;5),IF(COUNTBLANK($F30:$J30)&lt;5,Start!$C$17,0)*S30,($O30-$M30)*S30)</f>
        <v>0</v>
      </c>
      <c r="Q30" s="71"/>
      <c r="R30" s="94"/>
      <c r="S30">
        <v>1</v>
      </c>
      <c r="T30" s="16">
        <f t="shared" si="4"/>
        <v>0</v>
      </c>
    </row>
    <row r="31" spans="1:20" ht="12.75">
      <c r="A31" s="97" t="s">
        <v>42</v>
      </c>
      <c r="B31" s="155">
        <f t="shared" si="0"/>
        <v>42386</v>
      </c>
      <c r="C31" s="151">
        <f t="shared" si="1"/>
        <v>42386</v>
      </c>
      <c r="D31" s="98"/>
      <c r="E31" s="99"/>
      <c r="F31" s="100"/>
      <c r="G31" s="101"/>
      <c r="H31" s="101"/>
      <c r="I31" s="101"/>
      <c r="J31" s="102"/>
      <c r="K31" s="100"/>
      <c r="L31" s="102"/>
      <c r="M31" s="103">
        <f t="shared" si="2"/>
        <v>0</v>
      </c>
      <c r="N31" s="104"/>
      <c r="O31" s="103">
        <f t="shared" si="3"/>
        <v>0</v>
      </c>
      <c r="P31" s="105">
        <f>IF(OR(ISERROR($O31-$M31)*S31,($O31-$M31)=0,COUNTBLANK($F31:$J31)&lt;5),IF(COUNTBLANK($F31:$J31)&lt;5,Start!$C$17,0)*S31,($O31-$M31)*S31)</f>
        <v>0</v>
      </c>
      <c r="Q31" s="71"/>
      <c r="R31" s="94"/>
      <c r="S31">
        <v>1</v>
      </c>
      <c r="T31" s="16">
        <f t="shared" si="4"/>
        <v>0</v>
      </c>
    </row>
    <row r="32" spans="1:20" ht="12.75">
      <c r="A32" s="85" t="s">
        <v>43</v>
      </c>
      <c r="B32" s="154">
        <f t="shared" si="0"/>
        <v>42387</v>
      </c>
      <c r="C32" s="150">
        <f t="shared" si="1"/>
        <v>42387</v>
      </c>
      <c r="D32" s="86"/>
      <c r="E32" s="87"/>
      <c r="F32" s="88"/>
      <c r="G32" s="89"/>
      <c r="H32" s="89"/>
      <c r="I32" s="89"/>
      <c r="J32" s="90"/>
      <c r="K32" s="88"/>
      <c r="L32" s="90"/>
      <c r="M32" s="91">
        <f t="shared" si="2"/>
        <v>0</v>
      </c>
      <c r="N32" s="92"/>
      <c r="O32" s="91">
        <f t="shared" si="3"/>
        <v>0</v>
      </c>
      <c r="P32" s="93">
        <f>IF(OR(ISERROR($O32-$M32)*S32,($O32-$M32)=0,COUNTBLANK($F32:$J32)&lt;5),IF(COUNTBLANK($F32:$J32)&lt;5,Start!$C$17,0)*S32,($O32-$M32)*S32)</f>
        <v>0</v>
      </c>
      <c r="Q32" s="71"/>
      <c r="R32" s="94"/>
      <c r="S32">
        <v>1</v>
      </c>
      <c r="T32" s="16">
        <f t="shared" si="4"/>
        <v>0</v>
      </c>
    </row>
    <row r="33" spans="1:20" ht="12.75">
      <c r="A33" s="85" t="s">
        <v>44</v>
      </c>
      <c r="B33" s="154">
        <f t="shared" si="0"/>
        <v>42388</v>
      </c>
      <c r="C33" s="150">
        <f t="shared" si="1"/>
        <v>42388</v>
      </c>
      <c r="D33" s="86"/>
      <c r="E33" s="87"/>
      <c r="F33" s="88"/>
      <c r="G33" s="89"/>
      <c r="H33" s="89"/>
      <c r="I33" s="89"/>
      <c r="J33" s="90"/>
      <c r="K33" s="88"/>
      <c r="L33" s="90"/>
      <c r="M33" s="91">
        <f t="shared" si="2"/>
        <v>0</v>
      </c>
      <c r="N33" s="92"/>
      <c r="O33" s="91">
        <f t="shared" si="3"/>
        <v>0</v>
      </c>
      <c r="P33" s="93">
        <f>IF(OR(ISERROR($O33-$M33)*S33,($O33-$M33)=0,COUNTBLANK($F33:$J33)&lt;5),IF(COUNTBLANK($F33:$J33)&lt;5,Start!$C$17,0)*S33,($O33-$M33)*S33)</f>
        <v>0</v>
      </c>
      <c r="Q33" s="71"/>
      <c r="R33" s="94"/>
      <c r="S33">
        <v>1</v>
      </c>
      <c r="T33" s="16">
        <f t="shared" si="4"/>
        <v>0</v>
      </c>
    </row>
    <row r="34" spans="1:20" ht="12.75">
      <c r="A34" s="85" t="s">
        <v>45</v>
      </c>
      <c r="B34" s="154">
        <f t="shared" si="0"/>
        <v>42389</v>
      </c>
      <c r="C34" s="150">
        <f t="shared" si="1"/>
        <v>42389</v>
      </c>
      <c r="D34" s="86"/>
      <c r="E34" s="87"/>
      <c r="F34" s="88"/>
      <c r="G34" s="89"/>
      <c r="H34" s="89"/>
      <c r="I34" s="89"/>
      <c r="J34" s="90"/>
      <c r="K34" s="88"/>
      <c r="L34" s="90"/>
      <c r="M34" s="91">
        <f t="shared" si="2"/>
        <v>0</v>
      </c>
      <c r="N34" s="92"/>
      <c r="O34" s="91">
        <f t="shared" si="3"/>
        <v>0</v>
      </c>
      <c r="P34" s="93">
        <f>IF(OR(ISERROR($O34-$M34)*S34,($O34-$M34)=0,COUNTBLANK($F34:$J34)&lt;5),IF(COUNTBLANK($F34:$J34)&lt;5,Start!$C$17,0)*S34,($O34-$M34)*S34)</f>
        <v>0</v>
      </c>
      <c r="Q34" s="71"/>
      <c r="R34" s="94"/>
      <c r="S34">
        <v>1</v>
      </c>
      <c r="T34" s="16">
        <f t="shared" si="4"/>
        <v>0</v>
      </c>
    </row>
    <row r="35" spans="1:20" ht="12.75">
      <c r="A35" s="85" t="s">
        <v>46</v>
      </c>
      <c r="B35" s="154">
        <f t="shared" si="0"/>
        <v>42390</v>
      </c>
      <c r="C35" s="150">
        <f t="shared" si="1"/>
        <v>42390</v>
      </c>
      <c r="D35" s="86"/>
      <c r="E35" s="87"/>
      <c r="F35" s="88"/>
      <c r="G35" s="89"/>
      <c r="H35" s="89"/>
      <c r="I35" s="89"/>
      <c r="J35" s="90"/>
      <c r="K35" s="88"/>
      <c r="L35" s="90"/>
      <c r="M35" s="91">
        <f t="shared" si="2"/>
        <v>0</v>
      </c>
      <c r="N35" s="92"/>
      <c r="O35" s="91">
        <f t="shared" si="3"/>
        <v>0</v>
      </c>
      <c r="P35" s="93">
        <f>IF(OR(ISERROR($O35-$M35)*S35,($O35-$M35)=0,COUNTBLANK($F35:$J35)&lt;5),IF(COUNTBLANK($F35:$J35)&lt;5,Start!$C$17,0)*S35,($O35-$M35)*S35)</f>
        <v>0</v>
      </c>
      <c r="Q35" s="71"/>
      <c r="R35" s="94"/>
      <c r="S35">
        <v>1</v>
      </c>
      <c r="T35" s="16">
        <f t="shared" si="4"/>
        <v>0</v>
      </c>
    </row>
    <row r="36" spans="1:20" ht="12.75">
      <c r="A36" s="85" t="s">
        <v>47</v>
      </c>
      <c r="B36" s="154">
        <f t="shared" si="0"/>
        <v>42391</v>
      </c>
      <c r="C36" s="150">
        <f t="shared" si="1"/>
        <v>42391</v>
      </c>
      <c r="D36" s="86"/>
      <c r="E36" s="87"/>
      <c r="F36" s="88"/>
      <c r="G36" s="89"/>
      <c r="H36" s="89"/>
      <c r="I36" s="89"/>
      <c r="J36" s="90"/>
      <c r="K36" s="88"/>
      <c r="L36" s="90"/>
      <c r="M36" s="91">
        <f t="shared" si="2"/>
        <v>0</v>
      </c>
      <c r="N36" s="92"/>
      <c r="O36" s="91">
        <f t="shared" si="3"/>
        <v>0</v>
      </c>
      <c r="P36" s="93">
        <f>IF(OR(ISERROR($O36-$M36)*S36,($O36-$M36)=0,COUNTBLANK($F36:$J36)&lt;5),IF(COUNTBLANK($F36:$J36)&lt;5,Start!$C$17,0)*S36,($O36-$M36)*S36)</f>
        <v>0</v>
      </c>
      <c r="Q36" s="71"/>
      <c r="R36" s="94"/>
      <c r="S36">
        <v>1</v>
      </c>
      <c r="T36" s="16">
        <f t="shared" si="4"/>
        <v>0</v>
      </c>
    </row>
    <row r="37" spans="1:20" ht="12.75">
      <c r="A37" s="97" t="s">
        <v>48</v>
      </c>
      <c r="B37" s="155">
        <f t="shared" si="0"/>
        <v>42392</v>
      </c>
      <c r="C37" s="151">
        <f t="shared" si="1"/>
        <v>42392</v>
      </c>
      <c r="D37" s="98"/>
      <c r="E37" s="99"/>
      <c r="F37" s="100"/>
      <c r="G37" s="101"/>
      <c r="H37" s="101"/>
      <c r="I37" s="101"/>
      <c r="J37" s="102"/>
      <c r="K37" s="100"/>
      <c r="L37" s="102"/>
      <c r="M37" s="103">
        <f t="shared" si="2"/>
        <v>0</v>
      </c>
      <c r="N37" s="104"/>
      <c r="O37" s="103">
        <f t="shared" si="3"/>
        <v>0</v>
      </c>
      <c r="P37" s="105">
        <f>IF(OR(ISERROR($O37-$M37)*S37,($O37-$M37)=0,COUNTBLANK($F37:$J37)&lt;5),IF(COUNTBLANK($F37:$J37)&lt;5,Start!$C$17,0)*S37,($O37-$M37)*S37)</f>
        <v>0</v>
      </c>
      <c r="Q37" s="71"/>
      <c r="R37" s="94"/>
      <c r="S37">
        <v>1</v>
      </c>
      <c r="T37" s="16">
        <f t="shared" si="4"/>
        <v>0</v>
      </c>
    </row>
    <row r="38" spans="1:20" ht="12.75">
      <c r="A38" s="97" t="s">
        <v>49</v>
      </c>
      <c r="B38" s="155">
        <f t="shared" si="0"/>
        <v>42393</v>
      </c>
      <c r="C38" s="151">
        <f t="shared" si="1"/>
        <v>42393</v>
      </c>
      <c r="D38" s="98"/>
      <c r="E38" s="99"/>
      <c r="F38" s="100"/>
      <c r="G38" s="101"/>
      <c r="H38" s="101"/>
      <c r="I38" s="101"/>
      <c r="J38" s="102"/>
      <c r="K38" s="100"/>
      <c r="L38" s="102"/>
      <c r="M38" s="103">
        <f t="shared" si="2"/>
        <v>0</v>
      </c>
      <c r="N38" s="104"/>
      <c r="O38" s="103">
        <f t="shared" si="3"/>
        <v>0</v>
      </c>
      <c r="P38" s="105">
        <f>IF(OR(ISERROR($O38-$M38)*S38,($O38-$M38)=0,COUNTBLANK($F38:$J38)&lt;5),IF(COUNTBLANK($F38:$J38)&lt;5,Start!$C$17,0)*S38,($O38-$M38)*S38)</f>
        <v>0</v>
      </c>
      <c r="Q38" s="71"/>
      <c r="R38" s="94"/>
      <c r="S38">
        <v>1</v>
      </c>
      <c r="T38" s="16">
        <f t="shared" si="4"/>
        <v>0</v>
      </c>
    </row>
    <row r="39" spans="1:20" ht="12.75">
      <c r="A39" s="85" t="s">
        <v>50</v>
      </c>
      <c r="B39" s="154">
        <f t="shared" si="0"/>
        <v>42394</v>
      </c>
      <c r="C39" s="150">
        <f t="shared" si="1"/>
        <v>42394</v>
      </c>
      <c r="D39" s="86"/>
      <c r="E39" s="87"/>
      <c r="F39" s="88"/>
      <c r="G39" s="89"/>
      <c r="H39" s="89"/>
      <c r="I39" s="89"/>
      <c r="J39" s="90"/>
      <c r="K39" s="88"/>
      <c r="L39" s="90"/>
      <c r="M39" s="91">
        <f t="shared" si="2"/>
        <v>0</v>
      </c>
      <c r="N39" s="92"/>
      <c r="O39" s="91">
        <f t="shared" si="3"/>
        <v>0</v>
      </c>
      <c r="P39" s="93">
        <f>IF(OR(ISERROR($O39-$M39)*S39,($O39-$M39)=0,COUNTBLANK($F39:$J39)&lt;5),IF(COUNTBLANK($F39:$J39)&lt;5,Start!$C$17,0)*S39,($O39-$M39)*S39)</f>
        <v>0</v>
      </c>
      <c r="Q39" s="71"/>
      <c r="R39" s="94"/>
      <c r="S39">
        <v>1</v>
      </c>
      <c r="T39" s="16">
        <f t="shared" si="4"/>
        <v>0</v>
      </c>
    </row>
    <row r="40" spans="1:20" ht="12.75">
      <c r="A40" s="85" t="s">
        <v>51</v>
      </c>
      <c r="B40" s="154">
        <f t="shared" si="0"/>
        <v>42395</v>
      </c>
      <c r="C40" s="150">
        <f t="shared" si="1"/>
        <v>42395</v>
      </c>
      <c r="D40" s="86"/>
      <c r="E40" s="87"/>
      <c r="F40" s="88"/>
      <c r="G40" s="89"/>
      <c r="H40" s="89"/>
      <c r="I40" s="89"/>
      <c r="J40" s="90"/>
      <c r="K40" s="88"/>
      <c r="L40" s="90"/>
      <c r="M40" s="91">
        <f t="shared" si="2"/>
        <v>0</v>
      </c>
      <c r="N40" s="92"/>
      <c r="O40" s="91">
        <f t="shared" si="3"/>
        <v>0</v>
      </c>
      <c r="P40" s="93">
        <f>IF(OR(ISERROR($O40-$M40)*S40,($O40-$M40)=0,COUNTBLANK($F40:$J40)&lt;5),IF(COUNTBLANK($F40:$J40)&lt;5,Start!$C$17,0)*S40,($O40-$M40)*S40)</f>
        <v>0</v>
      </c>
      <c r="Q40" s="71"/>
      <c r="R40" s="94"/>
      <c r="S40">
        <v>1</v>
      </c>
      <c r="T40" s="16">
        <f t="shared" si="4"/>
        <v>0</v>
      </c>
    </row>
    <row r="41" spans="1:20" ht="12.75">
      <c r="A41" s="85" t="s">
        <v>52</v>
      </c>
      <c r="B41" s="154">
        <f t="shared" si="0"/>
        <v>42396</v>
      </c>
      <c r="C41" s="150">
        <f t="shared" si="1"/>
        <v>42396</v>
      </c>
      <c r="D41" s="86"/>
      <c r="E41" s="87"/>
      <c r="F41" s="88"/>
      <c r="G41" s="89"/>
      <c r="H41" s="89"/>
      <c r="I41" s="89"/>
      <c r="J41" s="90"/>
      <c r="K41" s="88"/>
      <c r="L41" s="90"/>
      <c r="M41" s="91">
        <f t="shared" si="2"/>
        <v>0</v>
      </c>
      <c r="N41" s="92"/>
      <c r="O41" s="91">
        <f t="shared" si="3"/>
        <v>0</v>
      </c>
      <c r="P41" s="93">
        <f>IF(OR(ISERROR($O41-$M41)*S41,($O41-$M41)=0,COUNTBLANK($F41:$J41)&lt;5),IF(COUNTBLANK($F41:$J41)&lt;5,Start!$C$17,0)*S41,($O41-$M41)*S41)</f>
        <v>0</v>
      </c>
      <c r="Q41" s="71"/>
      <c r="R41" s="71"/>
      <c r="S41">
        <v>1</v>
      </c>
      <c r="T41" s="16">
        <f t="shared" si="4"/>
        <v>0</v>
      </c>
    </row>
    <row r="42" spans="1:20" ht="12.75">
      <c r="A42" s="85" t="s">
        <v>53</v>
      </c>
      <c r="B42" s="154">
        <f t="shared" si="0"/>
        <v>42397</v>
      </c>
      <c r="C42" s="150">
        <f t="shared" si="1"/>
        <v>42397</v>
      </c>
      <c r="D42" s="86"/>
      <c r="E42" s="87"/>
      <c r="F42" s="88"/>
      <c r="G42" s="89"/>
      <c r="H42" s="89"/>
      <c r="I42" s="89"/>
      <c r="J42" s="90"/>
      <c r="K42" s="88"/>
      <c r="L42" s="90"/>
      <c r="M42" s="91">
        <f t="shared" si="2"/>
        <v>0</v>
      </c>
      <c r="N42" s="92"/>
      <c r="O42" s="91">
        <f t="shared" si="3"/>
        <v>0</v>
      </c>
      <c r="P42" s="93">
        <f>IF(OR(ISERROR($O42-$M42)*S42,($O42-$M42)=0,COUNTBLANK($F42:$J42)&lt;5),IF(COUNTBLANK($F42:$J42)&lt;5,Start!$C$17,0)*S42,($O42-$M42)*S42)</f>
        <v>0</v>
      </c>
      <c r="Q42" s="71"/>
      <c r="R42" s="71"/>
      <c r="S42">
        <v>1</v>
      </c>
      <c r="T42" s="16">
        <f t="shared" si="4"/>
        <v>0</v>
      </c>
    </row>
    <row r="43" spans="1:20" ht="12.75">
      <c r="A43" s="85" t="s">
        <v>54</v>
      </c>
      <c r="B43" s="154">
        <f t="shared" si="0"/>
        <v>42398</v>
      </c>
      <c r="C43" s="150">
        <f t="shared" si="1"/>
        <v>42398</v>
      </c>
      <c r="D43" s="86"/>
      <c r="E43" s="87"/>
      <c r="F43" s="88"/>
      <c r="G43" s="89"/>
      <c r="H43" s="89"/>
      <c r="I43" s="89"/>
      <c r="J43" s="90"/>
      <c r="K43" s="88"/>
      <c r="L43" s="90"/>
      <c r="M43" s="91">
        <f t="shared" si="2"/>
        <v>0</v>
      </c>
      <c r="N43" s="92"/>
      <c r="O43" s="91">
        <f t="shared" si="3"/>
        <v>0</v>
      </c>
      <c r="P43" s="93">
        <f>IF(OR(ISERROR($O43-$M43)*S43,($O43-$M43)=0,COUNTBLANK($F43:$J43)&lt;5),IF(COUNTBLANK($F43:$J43)&lt;5,Start!$C$17,0)*S43,($O43-$M43)*S43)</f>
        <v>0</v>
      </c>
      <c r="Q43" s="71"/>
      <c r="R43" s="71"/>
      <c r="S43">
        <v>1</v>
      </c>
      <c r="T43" s="16">
        <f t="shared" si="4"/>
        <v>0</v>
      </c>
    </row>
    <row r="44" spans="1:20" ht="12.75">
      <c r="A44" s="97" t="s">
        <v>55</v>
      </c>
      <c r="B44" s="155">
        <f t="shared" si="0"/>
        <v>42399</v>
      </c>
      <c r="C44" s="151">
        <f t="shared" si="1"/>
        <v>42399</v>
      </c>
      <c r="D44" s="98"/>
      <c r="E44" s="99"/>
      <c r="F44" s="100"/>
      <c r="G44" s="101"/>
      <c r="H44" s="101"/>
      <c r="I44" s="101"/>
      <c r="J44" s="102"/>
      <c r="K44" s="100"/>
      <c r="L44" s="102"/>
      <c r="M44" s="103">
        <f t="shared" si="2"/>
        <v>0</v>
      </c>
      <c r="N44" s="104"/>
      <c r="O44" s="103">
        <f t="shared" si="3"/>
        <v>0</v>
      </c>
      <c r="P44" s="105">
        <f>IF(OR(ISERROR($O44-$M44)*S44,($O44-$M44)=0,COUNTBLANK($F44:$J44)&lt;5),IF(COUNTBLANK($F44:$J44)&lt;5,Start!$C$17,0)*S44,($O44-$M44)*S44)</f>
        <v>0</v>
      </c>
      <c r="Q44" s="71"/>
      <c r="R44" s="71"/>
      <c r="S44">
        <v>1</v>
      </c>
      <c r="T44" s="16">
        <f t="shared" si="4"/>
        <v>0</v>
      </c>
    </row>
    <row r="45" spans="1:20" ht="13.5" thickBot="1">
      <c r="A45" s="130" t="s">
        <v>56</v>
      </c>
      <c r="B45" s="159">
        <f t="shared" si="0"/>
        <v>42400</v>
      </c>
      <c r="C45" s="158">
        <f t="shared" si="1"/>
        <v>42400</v>
      </c>
      <c r="D45" s="131"/>
      <c r="E45" s="132"/>
      <c r="F45" s="133"/>
      <c r="G45" s="134"/>
      <c r="H45" s="134"/>
      <c r="I45" s="134"/>
      <c r="J45" s="135"/>
      <c r="K45" s="133"/>
      <c r="L45" s="135"/>
      <c r="M45" s="163">
        <f t="shared" si="2"/>
        <v>0</v>
      </c>
      <c r="N45" s="104"/>
      <c r="O45" s="103">
        <f t="shared" si="3"/>
        <v>0</v>
      </c>
      <c r="P45" s="105">
        <f>IF(OR(ISERROR($O45-$M45)*S45,($O45-$M45)=0,COUNTBLANK($F45:$J45)&lt;5),IF(COUNTBLANK($F45:$J45)&lt;5,Start!$C$17,0)*S45,($O45-$M45)*S45)</f>
        <v>0</v>
      </c>
      <c r="Q45" s="71"/>
      <c r="R45" s="71"/>
      <c r="S45">
        <v>1</v>
      </c>
      <c r="T45" s="16">
        <f t="shared" si="4"/>
        <v>0</v>
      </c>
    </row>
    <row r="46" spans="1:20" ht="12.75">
      <c r="A46" s="113"/>
      <c r="B46" s="145"/>
      <c r="C46" s="113"/>
      <c r="E46" s="114"/>
      <c r="F46" s="115">
        <f>31-COUNTBLANK(F15:F45)-T46</f>
        <v>0</v>
      </c>
      <c r="L46" s="116" t="s">
        <v>57</v>
      </c>
      <c r="M46" s="116"/>
      <c r="N46" s="117"/>
      <c r="O46" s="117"/>
      <c r="P46" s="118">
        <f>SUM(P15:P45)</f>
        <v>0</v>
      </c>
      <c r="T46" s="16">
        <f>SUM(T15:T45)</f>
        <v>0</v>
      </c>
    </row>
    <row r="47" spans="1:16" ht="12.75">
      <c r="A47" s="113"/>
      <c r="B47" s="113"/>
      <c r="C47" s="113"/>
      <c r="L47" s="119" t="s">
        <v>58</v>
      </c>
      <c r="M47" s="119"/>
      <c r="N47" s="120"/>
      <c r="O47" s="120"/>
      <c r="P47" s="121"/>
    </row>
    <row r="48" spans="1:16" ht="12.75">
      <c r="A48" s="122"/>
      <c r="B48" s="122"/>
      <c r="C48" s="122"/>
      <c r="L48" s="116" t="s">
        <v>59</v>
      </c>
      <c r="M48" s="116"/>
      <c r="N48" s="123"/>
      <c r="O48" s="123"/>
      <c r="P48" s="124">
        <f>Start!K9</f>
        <v>40</v>
      </c>
    </row>
    <row r="49" spans="1:16" ht="12.75">
      <c r="A49" s="125"/>
      <c r="B49" s="122"/>
      <c r="C49" s="125"/>
      <c r="L49" s="126" t="s">
        <v>60</v>
      </c>
      <c r="M49" s="126"/>
      <c r="N49" s="123"/>
      <c r="O49" s="123"/>
      <c r="P49" s="124">
        <f>P46+P47+P48</f>
        <v>40</v>
      </c>
    </row>
    <row r="50" spans="7:16" ht="12.75">
      <c r="G50" s="42"/>
      <c r="H50" s="42"/>
      <c r="I50" s="42"/>
      <c r="J50" s="42"/>
      <c r="L50" s="116" t="s">
        <v>61</v>
      </c>
      <c r="M50" s="116"/>
      <c r="N50" s="123"/>
      <c r="O50" s="123"/>
      <c r="P50" s="124">
        <f>Start!E17</f>
        <v>170</v>
      </c>
    </row>
    <row r="51" spans="1:16" ht="18" customHeight="1" thickBot="1">
      <c r="A51" s="39"/>
      <c r="B51" s="39"/>
      <c r="C51" s="39"/>
      <c r="G51" s="42"/>
      <c r="H51" s="42"/>
      <c r="I51" s="42"/>
      <c r="J51" s="42"/>
      <c r="L51" s="39" t="s">
        <v>62</v>
      </c>
      <c r="M51" s="39"/>
      <c r="P51" s="127">
        <f>P49-P50</f>
        <v>-130</v>
      </c>
    </row>
    <row r="53" spans="1:3" ht="12.75">
      <c r="A53" s="39"/>
      <c r="B53" s="39"/>
      <c r="C53" s="39"/>
    </row>
  </sheetData>
  <sheetProtection/>
  <conditionalFormatting sqref="D15:P45 A15:A45">
    <cfRule type="expression" priority="1" dxfId="1" stopIfTrue="1">
      <formula>$C15=TODAY()</formula>
    </cfRule>
  </conditionalFormatting>
  <conditionalFormatting sqref="B15:C45">
    <cfRule type="cellIs" priority="2" dxfId="0" operator="equal" stopIfTrue="1">
      <formula>TODAY()</formula>
    </cfRule>
  </conditionalFormatting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T53"/>
  <sheetViews>
    <sheetView showGridLines="0" showZeros="0" zoomScalePageLayoutView="0" workbookViewId="0" topLeftCell="B21">
      <selection activeCell="D15" sqref="D15"/>
    </sheetView>
  </sheetViews>
  <sheetFormatPr defaultColWidth="11.421875" defaultRowHeight="12.75"/>
  <cols>
    <col min="1" max="1" width="3.00390625" style="16" hidden="1" customWidth="1"/>
    <col min="2" max="2" width="3.28125" style="16" customWidth="1"/>
    <col min="3" max="3" width="8.7109375" style="16" bestFit="1" customWidth="1"/>
    <col min="4" max="5" width="5.7109375" style="16" customWidth="1"/>
    <col min="6" max="10" width="4.7109375" style="16" customWidth="1"/>
    <col min="11" max="12" width="7.7109375" style="16" customWidth="1"/>
    <col min="13" max="13" width="7.7109375" style="16" hidden="1" customWidth="1"/>
    <col min="14" max="14" width="13.140625" style="16" customWidth="1"/>
    <col min="15" max="15" width="13.140625" style="16" hidden="1" customWidth="1"/>
    <col min="16" max="16" width="11.140625" style="16" customWidth="1"/>
    <col min="17" max="17" width="6.140625" style="41" customWidth="1"/>
    <col min="18" max="18" width="5.421875" style="41" customWidth="1"/>
    <col min="19" max="20" width="0" style="16" hidden="1" customWidth="1"/>
    <col min="21" max="16384" width="11.421875" style="16" customWidth="1"/>
  </cols>
  <sheetData>
    <row r="1" spans="1:18" s="37" customFormat="1" ht="20.25">
      <c r="A1" s="36"/>
      <c r="B1" s="36" t="s">
        <v>0</v>
      </c>
      <c r="C1" s="36"/>
      <c r="D1" s="16"/>
      <c r="Q1" s="38"/>
      <c r="R1" s="38"/>
    </row>
    <row r="2" spans="1:17" ht="12.75">
      <c r="A2" s="39"/>
      <c r="B2" s="39"/>
      <c r="C2" s="39"/>
      <c r="Q2" s="40"/>
    </row>
    <row r="3" spans="7:17" ht="12.75">
      <c r="G3" s="42"/>
      <c r="Q3" s="40"/>
    </row>
    <row r="4" ht="50.25" customHeight="1"/>
    <row r="5" spans="1:17" ht="12" customHeight="1">
      <c r="A5" s="39"/>
      <c r="B5" s="39" t="s">
        <v>1</v>
      </c>
      <c r="C5" s="39"/>
      <c r="D5" s="39"/>
      <c r="E5" s="39"/>
      <c r="F5" s="39"/>
      <c r="G5" s="39" t="s">
        <v>2</v>
      </c>
      <c r="H5" s="39"/>
      <c r="I5" s="39"/>
      <c r="K5" s="39" t="s">
        <v>3</v>
      </c>
      <c r="L5" s="39"/>
      <c r="M5" s="39"/>
      <c r="N5" s="39"/>
      <c r="O5" s="39"/>
      <c r="P5" s="39" t="s">
        <v>4</v>
      </c>
      <c r="Q5" s="40"/>
    </row>
    <row r="6" spans="2:19" s="43" customFormat="1" ht="21.75" customHeight="1">
      <c r="B6" s="43" t="str">
        <f>Start!E11</f>
        <v>Mustermann</v>
      </c>
      <c r="G6" s="43" t="str">
        <f>Start!E9</f>
        <v>Max</v>
      </c>
      <c r="K6" s="43" t="str">
        <f>Start!E13</f>
        <v>max</v>
      </c>
      <c r="N6" s="128">
        <f>DATE($P$6,2,1)</f>
        <v>42401</v>
      </c>
      <c r="O6" s="128"/>
      <c r="P6" s="129">
        <f>Start!E7</f>
        <v>2016</v>
      </c>
      <c r="Q6" s="45"/>
      <c r="R6" s="16"/>
      <c r="S6" s="16"/>
    </row>
    <row r="7" spans="1:17" ht="8.25" customHeight="1" thickBot="1">
      <c r="A7" s="42"/>
      <c r="B7" s="42"/>
      <c r="C7" s="42"/>
      <c r="Q7" s="40"/>
    </row>
    <row r="8" spans="1:18" s="52" customFormat="1" ht="3.75" customHeight="1">
      <c r="A8" s="47"/>
      <c r="B8" s="48"/>
      <c r="C8" s="50"/>
      <c r="D8" s="48"/>
      <c r="E8" s="49"/>
      <c r="F8" s="48"/>
      <c r="G8" s="50"/>
      <c r="H8" s="50"/>
      <c r="I8" s="50"/>
      <c r="J8" s="49"/>
      <c r="K8" s="48"/>
      <c r="L8" s="49"/>
      <c r="M8" s="49"/>
      <c r="N8" s="49"/>
      <c r="O8" s="49"/>
      <c r="P8" s="49"/>
      <c r="Q8" s="51"/>
      <c r="R8" s="51"/>
    </row>
    <row r="9" spans="1:18" ht="12.75">
      <c r="A9" s="53"/>
      <c r="B9" s="172" t="s">
        <v>15</v>
      </c>
      <c r="C9" s="173"/>
      <c r="D9" s="55" t="s">
        <v>105</v>
      </c>
      <c r="E9" s="56"/>
      <c r="F9" s="55" t="s">
        <v>5</v>
      </c>
      <c r="G9" s="57"/>
      <c r="H9" s="57"/>
      <c r="I9" s="57"/>
      <c r="J9" s="56"/>
      <c r="K9" s="55" t="s">
        <v>6</v>
      </c>
      <c r="L9" s="56"/>
      <c r="M9" s="56"/>
      <c r="N9" s="58" t="s">
        <v>7</v>
      </c>
      <c r="O9" s="58"/>
      <c r="P9" s="58" t="s">
        <v>8</v>
      </c>
      <c r="Q9" s="55"/>
      <c r="R9" s="59"/>
    </row>
    <row r="10" spans="1:18" ht="12.75">
      <c r="A10" s="53"/>
      <c r="B10" s="54"/>
      <c r="C10" s="146"/>
      <c r="D10" s="55"/>
      <c r="E10" s="56"/>
      <c r="F10" s="55" t="s">
        <v>9</v>
      </c>
      <c r="G10" s="57"/>
      <c r="H10" s="57"/>
      <c r="I10" s="57"/>
      <c r="J10" s="56"/>
      <c r="K10" s="55" t="s">
        <v>10</v>
      </c>
      <c r="L10" s="56"/>
      <c r="M10" s="56"/>
      <c r="N10" s="60"/>
      <c r="O10" s="60"/>
      <c r="P10" s="58" t="s">
        <v>11</v>
      </c>
      <c r="Q10" s="55"/>
      <c r="R10" s="59"/>
    </row>
    <row r="11" spans="1:18" s="52" customFormat="1" ht="3.75" customHeight="1">
      <c r="A11" s="61"/>
      <c r="B11" s="62"/>
      <c r="C11" s="64"/>
      <c r="D11" s="62"/>
      <c r="E11" s="63"/>
      <c r="F11" s="62"/>
      <c r="G11" s="64"/>
      <c r="H11" s="64"/>
      <c r="I11" s="64"/>
      <c r="J11" s="63"/>
      <c r="K11" s="62"/>
      <c r="L11" s="63"/>
      <c r="M11" s="64"/>
      <c r="N11" s="61"/>
      <c r="O11" s="64"/>
      <c r="P11" s="61"/>
      <c r="Q11" s="51"/>
      <c r="R11" s="51"/>
    </row>
    <row r="12" spans="1:18" ht="12.75">
      <c r="A12" s="65"/>
      <c r="B12" s="66"/>
      <c r="C12" s="147"/>
      <c r="D12" s="67"/>
      <c r="E12" s="58"/>
      <c r="F12" s="68"/>
      <c r="G12" s="69"/>
      <c r="H12" s="69" t="s">
        <v>12</v>
      </c>
      <c r="I12" s="69" t="s">
        <v>13</v>
      </c>
      <c r="J12" s="70" t="s">
        <v>14</v>
      </c>
      <c r="K12" s="68"/>
      <c r="L12" s="70"/>
      <c r="M12" s="58"/>
      <c r="N12" s="58"/>
      <c r="O12" s="58"/>
      <c r="P12" s="58"/>
      <c r="Q12" s="71"/>
      <c r="R12" s="71"/>
    </row>
    <row r="13" spans="1:18" ht="12.75">
      <c r="A13" s="72"/>
      <c r="B13" s="66"/>
      <c r="C13" s="147"/>
      <c r="D13" s="68" t="s">
        <v>16</v>
      </c>
      <c r="E13" s="70" t="s">
        <v>17</v>
      </c>
      <c r="F13" s="67" t="s">
        <v>18</v>
      </c>
      <c r="G13" s="69" t="s">
        <v>19</v>
      </c>
      <c r="H13" s="69" t="s">
        <v>20</v>
      </c>
      <c r="I13" s="73" t="s">
        <v>21</v>
      </c>
      <c r="J13" s="70" t="s">
        <v>22</v>
      </c>
      <c r="K13" s="68" t="s">
        <v>23</v>
      </c>
      <c r="L13" s="70" t="s">
        <v>24</v>
      </c>
      <c r="M13" s="58"/>
      <c r="N13" s="58"/>
      <c r="O13" s="58"/>
      <c r="P13" s="58"/>
      <c r="Q13" s="71"/>
      <c r="R13" s="71"/>
    </row>
    <row r="14" spans="1:18" ht="12.75">
      <c r="A14" s="65"/>
      <c r="B14" s="148"/>
      <c r="C14" s="147"/>
      <c r="D14" s="68"/>
      <c r="E14" s="70"/>
      <c r="F14" s="68"/>
      <c r="G14" s="69"/>
      <c r="H14" s="69"/>
      <c r="I14" s="69"/>
      <c r="J14" s="70" t="s">
        <v>25</v>
      </c>
      <c r="K14" s="68"/>
      <c r="L14" s="70"/>
      <c r="M14" s="58"/>
      <c r="N14" s="58"/>
      <c r="O14" s="58"/>
      <c r="P14" s="58"/>
      <c r="Q14" s="71"/>
      <c r="R14" s="71"/>
    </row>
    <row r="15" spans="1:20" ht="13.5" customHeight="1">
      <c r="A15" s="85" t="s">
        <v>26</v>
      </c>
      <c r="B15" s="154">
        <f>+C15</f>
        <v>42401</v>
      </c>
      <c r="C15" s="150">
        <f>+DATE($P$6,MONTH(N$6),1)</f>
        <v>42401</v>
      </c>
      <c r="D15" s="86"/>
      <c r="E15" s="87"/>
      <c r="F15" s="88"/>
      <c r="G15" s="89"/>
      <c r="H15" s="89"/>
      <c r="I15" s="89"/>
      <c r="J15" s="90"/>
      <c r="K15" s="88"/>
      <c r="L15" s="90"/>
      <c r="M15" s="91">
        <f>(L15-K15)*24</f>
        <v>0</v>
      </c>
      <c r="N15" s="92"/>
      <c r="O15" s="91">
        <f>(E15-D15)*24</f>
        <v>0</v>
      </c>
      <c r="P15" s="93">
        <f>IF(OR(ISERROR($O15-$M15)*S15,($O15-$M15)=0,COUNTBLANK($F15:$J15)&lt;5),IF(COUNTBLANK($F15:$J15)&lt;5,Start!$C$17,0)*S15,($O15-$M15)*S15)</f>
        <v>0</v>
      </c>
      <c r="Q15" s="71"/>
      <c r="R15" s="71"/>
      <c r="S15">
        <v>1</v>
      </c>
      <c r="T15" s="16">
        <f>IF(F15&lt;&gt;"",IF(S15=0.5,0.5,0),0)</f>
        <v>0</v>
      </c>
    </row>
    <row r="16" spans="1:20" ht="12.75">
      <c r="A16" s="85" t="s">
        <v>27</v>
      </c>
      <c r="B16" s="154">
        <f aca="true" t="shared" si="0" ref="B16:B45">+C16</f>
        <v>42402</v>
      </c>
      <c r="C16" s="150">
        <f aca="true" t="shared" si="1" ref="C16:C42">+C15+1</f>
        <v>42402</v>
      </c>
      <c r="D16" s="86"/>
      <c r="E16" s="87"/>
      <c r="F16" s="88"/>
      <c r="G16" s="89"/>
      <c r="H16" s="89"/>
      <c r="I16" s="89"/>
      <c r="J16" s="90"/>
      <c r="K16" s="88"/>
      <c r="L16" s="90"/>
      <c r="M16" s="91">
        <f aca="true" t="shared" si="2" ref="M16:M45">(L16-K16)*24</f>
        <v>0</v>
      </c>
      <c r="N16" s="92"/>
      <c r="O16" s="91">
        <f aca="true" t="shared" si="3" ref="O16:O45">(E16-D16)*24</f>
        <v>0</v>
      </c>
      <c r="P16" s="93">
        <f>IF(OR(ISERROR($O16-$M16)*S16,($O16-$M16)=0,COUNTBLANK($F16:$J16)&lt;5),IF(COUNTBLANK($F16:$J16)&lt;5,Start!$C$17,0)*S16,($O16-$M16)*S16)</f>
        <v>0</v>
      </c>
      <c r="Q16" s="71"/>
      <c r="R16" s="71"/>
      <c r="S16">
        <v>1</v>
      </c>
      <c r="T16" s="16">
        <f aca="true" t="shared" si="4" ref="T16:T45">IF(F16&lt;&gt;"",IF(S16=0.5,0.5,0),0)</f>
        <v>0</v>
      </c>
    </row>
    <row r="17" spans="1:20" ht="12.75">
      <c r="A17" s="85" t="s">
        <v>28</v>
      </c>
      <c r="B17" s="154">
        <f t="shared" si="0"/>
        <v>42403</v>
      </c>
      <c r="C17" s="150">
        <f t="shared" si="1"/>
        <v>42403</v>
      </c>
      <c r="D17" s="86"/>
      <c r="E17" s="87"/>
      <c r="F17" s="88"/>
      <c r="G17" s="89"/>
      <c r="H17" s="89"/>
      <c r="I17" s="89"/>
      <c r="J17" s="90"/>
      <c r="K17" s="88"/>
      <c r="L17" s="90"/>
      <c r="M17" s="91">
        <f t="shared" si="2"/>
        <v>0</v>
      </c>
      <c r="N17" s="92"/>
      <c r="O17" s="91">
        <f t="shared" si="3"/>
        <v>0</v>
      </c>
      <c r="P17" s="93">
        <f>IF(OR(ISERROR($O17-$M17)*S17,($O17-$M17)=0,COUNTBLANK($F17:$J17)&lt;5),IF(COUNTBLANK($F17:$J17)&lt;5,Start!$C$17,0)*S17,($O17-$M17)*S17)</f>
        <v>0</v>
      </c>
      <c r="Q17" s="71"/>
      <c r="R17" s="94"/>
      <c r="S17">
        <v>1</v>
      </c>
      <c r="T17" s="16">
        <f t="shared" si="4"/>
        <v>0</v>
      </c>
    </row>
    <row r="18" spans="1:20" ht="12.75">
      <c r="A18" s="85" t="s">
        <v>29</v>
      </c>
      <c r="B18" s="154">
        <f t="shared" si="0"/>
        <v>42404</v>
      </c>
      <c r="C18" s="150">
        <f t="shared" si="1"/>
        <v>42404</v>
      </c>
      <c r="D18" s="86"/>
      <c r="E18" s="87"/>
      <c r="F18" s="88"/>
      <c r="G18" s="89"/>
      <c r="H18" s="89"/>
      <c r="I18" s="89"/>
      <c r="J18" s="90"/>
      <c r="K18" s="88"/>
      <c r="L18" s="90"/>
      <c r="M18" s="91">
        <f t="shared" si="2"/>
        <v>0</v>
      </c>
      <c r="N18" s="92"/>
      <c r="O18" s="91">
        <f t="shared" si="3"/>
        <v>0</v>
      </c>
      <c r="P18" s="93">
        <f>IF(OR(ISERROR($O18-$M18)*S18,($O18-$M18)=0,COUNTBLANK($F18:$J18)&lt;5),IF(COUNTBLANK($F18:$J18)&lt;5,Start!$C$17,0)*S18,($O18-$M18)*S18)</f>
        <v>0</v>
      </c>
      <c r="Q18" s="71"/>
      <c r="R18" s="94"/>
      <c r="S18">
        <v>1</v>
      </c>
      <c r="T18" s="16">
        <f t="shared" si="4"/>
        <v>0</v>
      </c>
    </row>
    <row r="19" spans="1:20" ht="12.75">
      <c r="A19" s="85" t="s">
        <v>30</v>
      </c>
      <c r="B19" s="154">
        <f t="shared" si="0"/>
        <v>42405</v>
      </c>
      <c r="C19" s="150">
        <f t="shared" si="1"/>
        <v>42405</v>
      </c>
      <c r="D19" s="86"/>
      <c r="E19" s="87"/>
      <c r="F19" s="88"/>
      <c r="G19" s="89"/>
      <c r="H19" s="89"/>
      <c r="I19" s="89"/>
      <c r="J19" s="90"/>
      <c r="K19" s="88"/>
      <c r="L19" s="90"/>
      <c r="M19" s="91">
        <f t="shared" si="2"/>
        <v>0</v>
      </c>
      <c r="N19" s="92"/>
      <c r="O19" s="91">
        <f t="shared" si="3"/>
        <v>0</v>
      </c>
      <c r="P19" s="93">
        <f>IF(OR(ISERROR($O19-$M19)*S19,($O19-$M19)=0,COUNTBLANK($F19:$J19)&lt;5),IF(COUNTBLANK($F19:$J19)&lt;5,Start!$C$17,0)*S19,($O19-$M19)*S19)</f>
        <v>0</v>
      </c>
      <c r="Q19" s="71"/>
      <c r="R19" s="94"/>
      <c r="S19">
        <v>1</v>
      </c>
      <c r="T19" s="16">
        <f t="shared" si="4"/>
        <v>0</v>
      </c>
    </row>
    <row r="20" spans="1:20" ht="12.75">
      <c r="A20" s="97" t="s">
        <v>31</v>
      </c>
      <c r="B20" s="155">
        <f t="shared" si="0"/>
        <v>42406</v>
      </c>
      <c r="C20" s="151">
        <f t="shared" si="1"/>
        <v>42406</v>
      </c>
      <c r="D20" s="98"/>
      <c r="E20" s="99"/>
      <c r="F20" s="100"/>
      <c r="G20" s="101"/>
      <c r="H20" s="101"/>
      <c r="I20" s="101"/>
      <c r="J20" s="102"/>
      <c r="K20" s="100"/>
      <c r="L20" s="102"/>
      <c r="M20" s="103">
        <f t="shared" si="2"/>
        <v>0</v>
      </c>
      <c r="N20" s="104"/>
      <c r="O20" s="103">
        <f t="shared" si="3"/>
        <v>0</v>
      </c>
      <c r="P20" s="105">
        <f>IF(OR(ISERROR($O20-$M20)*S20,($O20-$M20)=0,COUNTBLANK($F20:$J20)&lt;5),IF(COUNTBLANK($F20:$J20)&lt;5,Start!$C$17,0)*S20,($O20-$M20)*S20)</f>
        <v>0</v>
      </c>
      <c r="Q20" s="71"/>
      <c r="R20" s="94"/>
      <c r="S20">
        <v>1</v>
      </c>
      <c r="T20" s="16">
        <f t="shared" si="4"/>
        <v>0</v>
      </c>
    </row>
    <row r="21" spans="1:20" ht="12.75">
      <c r="A21" s="97" t="s">
        <v>32</v>
      </c>
      <c r="B21" s="155">
        <f t="shared" si="0"/>
        <v>42407</v>
      </c>
      <c r="C21" s="151">
        <f t="shared" si="1"/>
        <v>42407</v>
      </c>
      <c r="D21" s="98"/>
      <c r="E21" s="99"/>
      <c r="F21" s="100"/>
      <c r="G21" s="101"/>
      <c r="H21" s="101"/>
      <c r="I21" s="101"/>
      <c r="J21" s="102"/>
      <c r="K21" s="100"/>
      <c r="L21" s="102"/>
      <c r="M21" s="103">
        <f t="shared" si="2"/>
        <v>0</v>
      </c>
      <c r="N21" s="104"/>
      <c r="O21" s="103">
        <f t="shared" si="3"/>
        <v>0</v>
      </c>
      <c r="P21" s="105">
        <f>IF(OR(ISERROR($O21-$M21)*S21,($O21-$M21)=0,COUNTBLANK($F21:$J21)&lt;5),IF(COUNTBLANK($F21:$J21)&lt;5,Start!$C$17,0)*S21,($O21-$M21)*S21)</f>
        <v>0</v>
      </c>
      <c r="Q21" s="71"/>
      <c r="R21" s="94"/>
      <c r="S21">
        <v>1</v>
      </c>
      <c r="T21" s="16">
        <f t="shared" si="4"/>
        <v>0</v>
      </c>
    </row>
    <row r="22" spans="1:20" ht="12.75">
      <c r="A22" s="85" t="s">
        <v>33</v>
      </c>
      <c r="B22" s="154">
        <f t="shared" si="0"/>
        <v>42408</v>
      </c>
      <c r="C22" s="150">
        <f t="shared" si="1"/>
        <v>42408</v>
      </c>
      <c r="D22" s="86"/>
      <c r="E22" s="87"/>
      <c r="F22" s="88"/>
      <c r="G22" s="89"/>
      <c r="H22" s="89"/>
      <c r="I22" s="89"/>
      <c r="J22" s="90"/>
      <c r="K22" s="88"/>
      <c r="L22" s="90"/>
      <c r="M22" s="91">
        <f t="shared" si="2"/>
        <v>0</v>
      </c>
      <c r="N22" s="92"/>
      <c r="O22" s="91">
        <f t="shared" si="3"/>
        <v>0</v>
      </c>
      <c r="P22" s="93">
        <f>IF(OR(ISERROR($O22-$M22)*S22,($O22-$M22)=0,COUNTBLANK($F22:$J22)&lt;5),IF(COUNTBLANK($F22:$J22)&lt;5,Start!$C$17,0)*S22,($O22-$M22)*S22)</f>
        <v>0</v>
      </c>
      <c r="Q22" s="71"/>
      <c r="R22" s="94"/>
      <c r="S22">
        <v>1</v>
      </c>
      <c r="T22" s="16">
        <f t="shared" si="4"/>
        <v>0</v>
      </c>
    </row>
    <row r="23" spans="1:20" ht="12.75">
      <c r="A23" s="85" t="s">
        <v>34</v>
      </c>
      <c r="B23" s="154">
        <f t="shared" si="0"/>
        <v>42409</v>
      </c>
      <c r="C23" s="150">
        <f t="shared" si="1"/>
        <v>42409</v>
      </c>
      <c r="D23" s="86"/>
      <c r="E23" s="87"/>
      <c r="F23" s="88"/>
      <c r="G23" s="89"/>
      <c r="H23" s="89"/>
      <c r="I23" s="89"/>
      <c r="J23" s="90"/>
      <c r="K23" s="88"/>
      <c r="L23" s="90"/>
      <c r="M23" s="91">
        <f t="shared" si="2"/>
        <v>0</v>
      </c>
      <c r="N23" s="92"/>
      <c r="O23" s="91">
        <f t="shared" si="3"/>
        <v>0</v>
      </c>
      <c r="P23" s="93">
        <f>IF(OR(ISERROR($O23-$M23)*S23,($O23-$M23)=0,COUNTBLANK($F23:$J23)&lt;5),IF(COUNTBLANK($F23:$J23)&lt;5,Start!$C$17,0)*S23,($O23-$M23)*S23)</f>
        <v>0</v>
      </c>
      <c r="Q23" s="71"/>
      <c r="R23" s="94"/>
      <c r="S23">
        <v>1</v>
      </c>
      <c r="T23" s="16">
        <f t="shared" si="4"/>
        <v>0</v>
      </c>
    </row>
    <row r="24" spans="1:20" ht="12.75">
      <c r="A24" s="85" t="s">
        <v>35</v>
      </c>
      <c r="B24" s="154">
        <f t="shared" si="0"/>
        <v>42410</v>
      </c>
      <c r="C24" s="150">
        <f t="shared" si="1"/>
        <v>42410</v>
      </c>
      <c r="D24" s="86"/>
      <c r="E24" s="87"/>
      <c r="F24" s="88"/>
      <c r="G24" s="89"/>
      <c r="H24" s="89"/>
      <c r="I24" s="89"/>
      <c r="J24" s="90"/>
      <c r="K24" s="88"/>
      <c r="L24" s="90"/>
      <c r="M24" s="91">
        <f t="shared" si="2"/>
        <v>0</v>
      </c>
      <c r="N24" s="92"/>
      <c r="O24" s="91">
        <f t="shared" si="3"/>
        <v>0</v>
      </c>
      <c r="P24" s="93">
        <f>IF(OR(ISERROR($O24-$M24)*S24,($O24-$M24)=0,COUNTBLANK($F24:$J24)&lt;5),IF(COUNTBLANK($F24:$J24)&lt;5,Start!$C$17,0)*S24,($O24-$M24)*S24)</f>
        <v>0</v>
      </c>
      <c r="Q24" s="71"/>
      <c r="R24" s="94"/>
      <c r="S24">
        <v>1</v>
      </c>
      <c r="T24" s="16">
        <f t="shared" si="4"/>
        <v>0</v>
      </c>
    </row>
    <row r="25" spans="1:20" ht="12.75">
      <c r="A25" s="85" t="s">
        <v>36</v>
      </c>
      <c r="B25" s="154">
        <f t="shared" si="0"/>
        <v>42411</v>
      </c>
      <c r="C25" s="150">
        <f t="shared" si="1"/>
        <v>42411</v>
      </c>
      <c r="D25" s="86"/>
      <c r="E25" s="87"/>
      <c r="F25" s="88"/>
      <c r="G25" s="89"/>
      <c r="H25" s="89"/>
      <c r="I25" s="89"/>
      <c r="J25" s="90"/>
      <c r="K25" s="88"/>
      <c r="L25" s="90"/>
      <c r="M25" s="91">
        <f t="shared" si="2"/>
        <v>0</v>
      </c>
      <c r="N25" s="92"/>
      <c r="O25" s="91">
        <f t="shared" si="3"/>
        <v>0</v>
      </c>
      <c r="P25" s="93">
        <f>IF(OR(ISERROR($O25-$M25)*S25,($O25-$M25)=0,COUNTBLANK($F25:$J25)&lt;5),IF(COUNTBLANK($F25:$J25)&lt;5,Start!$C$17,0)*S25,($O25-$M25)*S25)</f>
        <v>0</v>
      </c>
      <c r="Q25" s="71"/>
      <c r="R25" s="94"/>
      <c r="S25">
        <v>1</v>
      </c>
      <c r="T25" s="16">
        <f t="shared" si="4"/>
        <v>0</v>
      </c>
    </row>
    <row r="26" spans="1:20" ht="12.75">
      <c r="A26" s="85" t="s">
        <v>37</v>
      </c>
      <c r="B26" s="154">
        <f t="shared" si="0"/>
        <v>42412</v>
      </c>
      <c r="C26" s="150">
        <f t="shared" si="1"/>
        <v>42412</v>
      </c>
      <c r="D26" s="86"/>
      <c r="E26" s="87"/>
      <c r="F26" s="88"/>
      <c r="G26" s="89"/>
      <c r="H26" s="89"/>
      <c r="I26" s="89"/>
      <c r="J26" s="90"/>
      <c r="K26" s="88"/>
      <c r="L26" s="90"/>
      <c r="M26" s="91">
        <f t="shared" si="2"/>
        <v>0</v>
      </c>
      <c r="N26" s="92"/>
      <c r="O26" s="91">
        <f t="shared" si="3"/>
        <v>0</v>
      </c>
      <c r="P26" s="93">
        <f>IF(OR(ISERROR($O26-$M26)*S26,($O26-$M26)=0,COUNTBLANK($F26:$J26)&lt;5),IF(COUNTBLANK($F26:$J26)&lt;5,Start!$C$17,0)*S26,($O26-$M26)*S26)</f>
        <v>0</v>
      </c>
      <c r="Q26" s="71"/>
      <c r="R26" s="94"/>
      <c r="S26">
        <v>1</v>
      </c>
      <c r="T26" s="16">
        <f t="shared" si="4"/>
        <v>0</v>
      </c>
    </row>
    <row r="27" spans="1:20" ht="12.75">
      <c r="A27" s="97" t="s">
        <v>38</v>
      </c>
      <c r="B27" s="155">
        <f t="shared" si="0"/>
        <v>42413</v>
      </c>
      <c r="C27" s="151">
        <f t="shared" si="1"/>
        <v>42413</v>
      </c>
      <c r="D27" s="98"/>
      <c r="E27" s="99"/>
      <c r="F27" s="100"/>
      <c r="G27" s="101"/>
      <c r="H27" s="101"/>
      <c r="I27" s="101"/>
      <c r="J27" s="102"/>
      <c r="K27" s="100"/>
      <c r="L27" s="102"/>
      <c r="M27" s="103">
        <f t="shared" si="2"/>
        <v>0</v>
      </c>
      <c r="N27" s="104"/>
      <c r="O27" s="103">
        <f t="shared" si="3"/>
        <v>0</v>
      </c>
      <c r="P27" s="105">
        <f>IF(OR(ISERROR($O27-$M27)*S27,($O27-$M27)=0,COUNTBLANK($F27:$J27)&lt;5),IF(COUNTBLANK($F27:$J27)&lt;5,Start!$C$17,0)*S27,($O27-$M27)*S27)</f>
        <v>0</v>
      </c>
      <c r="Q27" s="71"/>
      <c r="R27" s="94"/>
      <c r="S27">
        <v>1</v>
      </c>
      <c r="T27" s="16">
        <f t="shared" si="4"/>
        <v>0</v>
      </c>
    </row>
    <row r="28" spans="1:20" ht="12.75">
      <c r="A28" s="97" t="s">
        <v>39</v>
      </c>
      <c r="B28" s="155">
        <f t="shared" si="0"/>
        <v>42414</v>
      </c>
      <c r="C28" s="151">
        <f t="shared" si="1"/>
        <v>42414</v>
      </c>
      <c r="D28" s="98"/>
      <c r="E28" s="99"/>
      <c r="F28" s="100"/>
      <c r="G28" s="101"/>
      <c r="H28" s="101"/>
      <c r="I28" s="101"/>
      <c r="J28" s="102"/>
      <c r="K28" s="100"/>
      <c r="L28" s="102"/>
      <c r="M28" s="103">
        <f t="shared" si="2"/>
        <v>0</v>
      </c>
      <c r="N28" s="104"/>
      <c r="O28" s="103">
        <f t="shared" si="3"/>
        <v>0</v>
      </c>
      <c r="P28" s="105">
        <f>IF(OR(ISERROR($O28-$M28)*S28,($O28-$M28)=0,COUNTBLANK($F28:$J28)&lt;5),IF(COUNTBLANK($F28:$J28)&lt;5,Start!$C$17,0)*S28,($O28-$M28)*S28)</f>
        <v>0</v>
      </c>
      <c r="Q28" s="71"/>
      <c r="R28" s="94"/>
      <c r="S28">
        <v>1</v>
      </c>
      <c r="T28" s="16">
        <f t="shared" si="4"/>
        <v>0</v>
      </c>
    </row>
    <row r="29" spans="1:20" ht="12.75">
      <c r="A29" s="85" t="s">
        <v>40</v>
      </c>
      <c r="B29" s="154">
        <f t="shared" si="0"/>
        <v>42415</v>
      </c>
      <c r="C29" s="150">
        <f t="shared" si="1"/>
        <v>42415</v>
      </c>
      <c r="D29" s="86"/>
      <c r="E29" s="87"/>
      <c r="F29" s="88"/>
      <c r="G29" s="89"/>
      <c r="H29" s="89"/>
      <c r="I29" s="89"/>
      <c r="J29" s="90"/>
      <c r="K29" s="88"/>
      <c r="L29" s="90"/>
      <c r="M29" s="91">
        <f t="shared" si="2"/>
        <v>0</v>
      </c>
      <c r="N29" s="92"/>
      <c r="O29" s="91">
        <f t="shared" si="3"/>
        <v>0</v>
      </c>
      <c r="P29" s="93">
        <f>IF(OR(ISERROR($O29-$M29)*S29,($O29-$M29)=0,COUNTBLANK($F29:$J29)&lt;5),IF(COUNTBLANK($F29:$J29)&lt;5,Start!$C$17,0)*S29,($O29-$M29)*S29)</f>
        <v>0</v>
      </c>
      <c r="Q29" s="71"/>
      <c r="R29" s="94"/>
      <c r="S29">
        <v>1</v>
      </c>
      <c r="T29" s="16">
        <f t="shared" si="4"/>
        <v>0</v>
      </c>
    </row>
    <row r="30" spans="1:20" ht="12.75">
      <c r="A30" s="85" t="s">
        <v>41</v>
      </c>
      <c r="B30" s="154">
        <f t="shared" si="0"/>
        <v>42416</v>
      </c>
      <c r="C30" s="150">
        <f t="shared" si="1"/>
        <v>42416</v>
      </c>
      <c r="D30" s="86"/>
      <c r="E30" s="87"/>
      <c r="F30" s="88"/>
      <c r="G30" s="89"/>
      <c r="H30" s="89"/>
      <c r="I30" s="89"/>
      <c r="J30" s="90"/>
      <c r="K30" s="88"/>
      <c r="L30" s="90"/>
      <c r="M30" s="91">
        <f t="shared" si="2"/>
        <v>0</v>
      </c>
      <c r="N30" s="92"/>
      <c r="O30" s="91">
        <f t="shared" si="3"/>
        <v>0</v>
      </c>
      <c r="P30" s="93">
        <f>IF(OR(ISERROR($O30-$M30)*S30,($O30-$M30)=0,COUNTBLANK($F30:$J30)&lt;5),IF(COUNTBLANK($F30:$J30)&lt;5,Start!$C$17,0)*S30,($O30-$M30)*S30)</f>
        <v>0</v>
      </c>
      <c r="Q30" s="71"/>
      <c r="R30" s="94"/>
      <c r="S30">
        <v>1</v>
      </c>
      <c r="T30" s="16">
        <f t="shared" si="4"/>
        <v>0</v>
      </c>
    </row>
    <row r="31" spans="1:20" ht="12.75">
      <c r="A31" s="85" t="s">
        <v>42</v>
      </c>
      <c r="B31" s="154">
        <f t="shared" si="0"/>
        <v>42417</v>
      </c>
      <c r="C31" s="150">
        <f t="shared" si="1"/>
        <v>42417</v>
      </c>
      <c r="D31" s="86"/>
      <c r="E31" s="87"/>
      <c r="F31" s="88"/>
      <c r="G31" s="89"/>
      <c r="H31" s="89"/>
      <c r="I31" s="89"/>
      <c r="J31" s="90"/>
      <c r="K31" s="88"/>
      <c r="L31" s="90"/>
      <c r="M31" s="91">
        <f t="shared" si="2"/>
        <v>0</v>
      </c>
      <c r="N31" s="92"/>
      <c r="O31" s="91">
        <f t="shared" si="3"/>
        <v>0</v>
      </c>
      <c r="P31" s="93">
        <f>IF(OR(ISERROR($O31-$M31)*S31,($O31-$M31)=0,COUNTBLANK($F31:$J31)&lt;5),IF(COUNTBLANK($F31:$J31)&lt;5,Start!$C$17,0)*S31,($O31-$M31)*S31)</f>
        <v>0</v>
      </c>
      <c r="Q31" s="71"/>
      <c r="R31" s="94"/>
      <c r="S31">
        <v>1</v>
      </c>
      <c r="T31" s="16">
        <f t="shared" si="4"/>
        <v>0</v>
      </c>
    </row>
    <row r="32" spans="1:20" ht="12.75">
      <c r="A32" s="85" t="s">
        <v>43</v>
      </c>
      <c r="B32" s="154">
        <f t="shared" si="0"/>
        <v>42418</v>
      </c>
      <c r="C32" s="150">
        <f t="shared" si="1"/>
        <v>42418</v>
      </c>
      <c r="D32" s="86"/>
      <c r="E32" s="87"/>
      <c r="F32" s="88"/>
      <c r="G32" s="89"/>
      <c r="H32" s="89"/>
      <c r="I32" s="89"/>
      <c r="J32" s="90"/>
      <c r="K32" s="88"/>
      <c r="L32" s="90"/>
      <c r="M32" s="91">
        <f t="shared" si="2"/>
        <v>0</v>
      </c>
      <c r="N32" s="92"/>
      <c r="O32" s="91">
        <f t="shared" si="3"/>
        <v>0</v>
      </c>
      <c r="P32" s="93">
        <f>IF(OR(ISERROR($O32-$M32)*S32,($O32-$M32)=0,COUNTBLANK($F32:$J32)&lt;5),IF(COUNTBLANK($F32:$J32)&lt;5,Start!$C$17,0)*S32,($O32-$M32)*S32)</f>
        <v>0</v>
      </c>
      <c r="Q32" s="71"/>
      <c r="R32" s="94"/>
      <c r="S32">
        <v>1</v>
      </c>
      <c r="T32" s="16">
        <f t="shared" si="4"/>
        <v>0</v>
      </c>
    </row>
    <row r="33" spans="1:20" ht="12.75">
      <c r="A33" s="85" t="s">
        <v>44</v>
      </c>
      <c r="B33" s="154">
        <f t="shared" si="0"/>
        <v>42419</v>
      </c>
      <c r="C33" s="150">
        <f t="shared" si="1"/>
        <v>42419</v>
      </c>
      <c r="D33" s="86"/>
      <c r="E33" s="87"/>
      <c r="F33" s="88"/>
      <c r="G33" s="89"/>
      <c r="H33" s="89"/>
      <c r="I33" s="89"/>
      <c r="J33" s="90"/>
      <c r="K33" s="88"/>
      <c r="L33" s="90"/>
      <c r="M33" s="91">
        <f t="shared" si="2"/>
        <v>0</v>
      </c>
      <c r="N33" s="92"/>
      <c r="O33" s="91">
        <f t="shared" si="3"/>
        <v>0</v>
      </c>
      <c r="P33" s="93">
        <f>IF(OR(ISERROR($O33-$M33)*S33,($O33-$M33)=0,COUNTBLANK($F33:$J33)&lt;5),IF(COUNTBLANK($F33:$J33)&lt;5,Start!$C$17,0)*S33,($O33-$M33)*S33)</f>
        <v>0</v>
      </c>
      <c r="Q33" s="71"/>
      <c r="R33" s="94"/>
      <c r="S33">
        <v>1</v>
      </c>
      <c r="T33" s="16">
        <f t="shared" si="4"/>
        <v>0</v>
      </c>
    </row>
    <row r="34" spans="1:20" ht="12.75">
      <c r="A34" s="97" t="s">
        <v>45</v>
      </c>
      <c r="B34" s="155">
        <f t="shared" si="0"/>
        <v>42420</v>
      </c>
      <c r="C34" s="151">
        <f t="shared" si="1"/>
        <v>42420</v>
      </c>
      <c r="D34" s="98"/>
      <c r="E34" s="99"/>
      <c r="F34" s="100"/>
      <c r="G34" s="101"/>
      <c r="H34" s="101"/>
      <c r="I34" s="101"/>
      <c r="J34" s="102"/>
      <c r="K34" s="100"/>
      <c r="L34" s="102"/>
      <c r="M34" s="103">
        <f t="shared" si="2"/>
        <v>0</v>
      </c>
      <c r="N34" s="104"/>
      <c r="O34" s="103">
        <f t="shared" si="3"/>
        <v>0</v>
      </c>
      <c r="P34" s="105">
        <f>IF(OR(ISERROR($O34-$M34)*S34,($O34-$M34)=0,COUNTBLANK($F34:$J34)&lt;5),IF(COUNTBLANK($F34:$J34)&lt;5,Start!$C$17,0)*S34,($O34-$M34)*S34)</f>
        <v>0</v>
      </c>
      <c r="Q34" s="71"/>
      <c r="R34" s="94"/>
      <c r="S34">
        <v>1</v>
      </c>
      <c r="T34" s="16">
        <f t="shared" si="4"/>
        <v>0</v>
      </c>
    </row>
    <row r="35" spans="1:20" ht="12.75">
      <c r="A35" s="97" t="s">
        <v>46</v>
      </c>
      <c r="B35" s="155">
        <f t="shared" si="0"/>
        <v>42421</v>
      </c>
      <c r="C35" s="151">
        <f t="shared" si="1"/>
        <v>42421</v>
      </c>
      <c r="D35" s="98"/>
      <c r="E35" s="99"/>
      <c r="F35" s="100"/>
      <c r="G35" s="101"/>
      <c r="H35" s="101"/>
      <c r="I35" s="101"/>
      <c r="J35" s="102"/>
      <c r="K35" s="100"/>
      <c r="L35" s="102"/>
      <c r="M35" s="103">
        <f t="shared" si="2"/>
        <v>0</v>
      </c>
      <c r="N35" s="104"/>
      <c r="O35" s="103">
        <f t="shared" si="3"/>
        <v>0</v>
      </c>
      <c r="P35" s="105">
        <f>IF(OR(ISERROR($O35-$M35)*S35,($O35-$M35)=0,COUNTBLANK($F35:$J35)&lt;5),IF(COUNTBLANK($F35:$J35)&lt;5,Start!$C$17,0)*S35,($O35-$M35)*S35)</f>
        <v>0</v>
      </c>
      <c r="Q35" s="71"/>
      <c r="R35" s="94"/>
      <c r="S35">
        <v>1</v>
      </c>
      <c r="T35" s="16">
        <f t="shared" si="4"/>
        <v>0</v>
      </c>
    </row>
    <row r="36" spans="1:20" ht="12.75">
      <c r="A36" s="85" t="s">
        <v>47</v>
      </c>
      <c r="B36" s="154">
        <f t="shared" si="0"/>
        <v>42422</v>
      </c>
      <c r="C36" s="150">
        <f t="shared" si="1"/>
        <v>42422</v>
      </c>
      <c r="D36" s="86"/>
      <c r="E36" s="87"/>
      <c r="F36" s="88"/>
      <c r="G36" s="89"/>
      <c r="H36" s="89"/>
      <c r="I36" s="89"/>
      <c r="J36" s="90"/>
      <c r="K36" s="88"/>
      <c r="L36" s="90"/>
      <c r="M36" s="91">
        <f t="shared" si="2"/>
        <v>0</v>
      </c>
      <c r="N36" s="92"/>
      <c r="O36" s="91">
        <f t="shared" si="3"/>
        <v>0</v>
      </c>
      <c r="P36" s="93">
        <f>IF(OR(ISERROR($O36-$M36)*S36,($O36-$M36)=0,COUNTBLANK($F36:$J36)&lt;5),IF(COUNTBLANK($F36:$J36)&lt;5,Start!$C$17,0)*S36,($O36-$M36)*S36)</f>
        <v>0</v>
      </c>
      <c r="Q36" s="71"/>
      <c r="R36" s="94"/>
      <c r="S36">
        <v>1</v>
      </c>
      <c r="T36" s="16">
        <f t="shared" si="4"/>
        <v>0</v>
      </c>
    </row>
    <row r="37" spans="1:20" ht="12.75">
      <c r="A37" s="85" t="s">
        <v>48</v>
      </c>
      <c r="B37" s="154">
        <f t="shared" si="0"/>
        <v>42423</v>
      </c>
      <c r="C37" s="150">
        <f t="shared" si="1"/>
        <v>42423</v>
      </c>
      <c r="D37" s="86"/>
      <c r="E37" s="87"/>
      <c r="F37" s="88"/>
      <c r="G37" s="89"/>
      <c r="H37" s="89"/>
      <c r="I37" s="89"/>
      <c r="J37" s="90"/>
      <c r="K37" s="88"/>
      <c r="L37" s="90"/>
      <c r="M37" s="91">
        <f t="shared" si="2"/>
        <v>0</v>
      </c>
      <c r="N37" s="92"/>
      <c r="O37" s="91">
        <f t="shared" si="3"/>
        <v>0</v>
      </c>
      <c r="P37" s="93">
        <f>IF(OR(ISERROR($O37-$M37)*S37,($O37-$M37)=0,COUNTBLANK($F37:$J37)&lt;5),IF(COUNTBLANK($F37:$J37)&lt;5,Start!$C$17,0)*S37,($O37-$M37)*S37)</f>
        <v>0</v>
      </c>
      <c r="Q37" s="71"/>
      <c r="R37" s="94"/>
      <c r="S37">
        <v>1</v>
      </c>
      <c r="T37" s="16">
        <f t="shared" si="4"/>
        <v>0</v>
      </c>
    </row>
    <row r="38" spans="1:20" ht="12.75">
      <c r="A38" s="85" t="s">
        <v>49</v>
      </c>
      <c r="B38" s="154">
        <f t="shared" si="0"/>
        <v>42424</v>
      </c>
      <c r="C38" s="150">
        <f t="shared" si="1"/>
        <v>42424</v>
      </c>
      <c r="D38" s="86"/>
      <c r="E38" s="87"/>
      <c r="F38" s="88"/>
      <c r="G38" s="89"/>
      <c r="H38" s="89"/>
      <c r="I38" s="89"/>
      <c r="J38" s="90"/>
      <c r="K38" s="88"/>
      <c r="L38" s="90"/>
      <c r="M38" s="91">
        <f t="shared" si="2"/>
        <v>0</v>
      </c>
      <c r="N38" s="92"/>
      <c r="O38" s="91">
        <f t="shared" si="3"/>
        <v>0</v>
      </c>
      <c r="P38" s="93">
        <f>IF(OR(ISERROR($O38-$M38)*S38,($O38-$M38)=0,COUNTBLANK($F38:$J38)&lt;5),IF(COUNTBLANK($F38:$J38)&lt;5,Start!$C$17,0)*S38,($O38-$M38)*S38)</f>
        <v>0</v>
      </c>
      <c r="Q38" s="71"/>
      <c r="R38" s="94"/>
      <c r="S38">
        <v>1</v>
      </c>
      <c r="T38" s="16">
        <f t="shared" si="4"/>
        <v>0</v>
      </c>
    </row>
    <row r="39" spans="1:20" ht="12.75">
      <c r="A39" s="85" t="s">
        <v>50</v>
      </c>
      <c r="B39" s="154">
        <f t="shared" si="0"/>
        <v>42425</v>
      </c>
      <c r="C39" s="150">
        <f t="shared" si="1"/>
        <v>42425</v>
      </c>
      <c r="D39" s="86"/>
      <c r="E39" s="87"/>
      <c r="F39" s="88"/>
      <c r="G39" s="89"/>
      <c r="H39" s="89"/>
      <c r="I39" s="89"/>
      <c r="J39" s="90"/>
      <c r="K39" s="88"/>
      <c r="L39" s="90"/>
      <c r="M39" s="91">
        <f t="shared" si="2"/>
        <v>0</v>
      </c>
      <c r="N39" s="92"/>
      <c r="O39" s="91">
        <f t="shared" si="3"/>
        <v>0</v>
      </c>
      <c r="P39" s="93">
        <f>IF(OR(ISERROR($O39-$M39)*S39,($O39-$M39)=0,COUNTBLANK($F39:$J39)&lt;5),IF(COUNTBLANK($F39:$J39)&lt;5,Start!$C$17,0)*S39,($O39-$M39)*S39)</f>
        <v>0</v>
      </c>
      <c r="Q39" s="71"/>
      <c r="R39" s="94"/>
      <c r="S39">
        <v>1</v>
      </c>
      <c r="T39" s="16">
        <f t="shared" si="4"/>
        <v>0</v>
      </c>
    </row>
    <row r="40" spans="1:20" ht="12.75">
      <c r="A40" s="85" t="s">
        <v>51</v>
      </c>
      <c r="B40" s="154">
        <f t="shared" si="0"/>
        <v>42426</v>
      </c>
      <c r="C40" s="150">
        <f t="shared" si="1"/>
        <v>42426</v>
      </c>
      <c r="D40" s="86"/>
      <c r="E40" s="87"/>
      <c r="F40" s="88"/>
      <c r="G40" s="89"/>
      <c r="H40" s="89"/>
      <c r="I40" s="89"/>
      <c r="J40" s="90"/>
      <c r="K40" s="88"/>
      <c r="L40" s="90"/>
      <c r="M40" s="91">
        <f t="shared" si="2"/>
        <v>0</v>
      </c>
      <c r="N40" s="92"/>
      <c r="O40" s="91">
        <f t="shared" si="3"/>
        <v>0</v>
      </c>
      <c r="P40" s="93">
        <f>IF(OR(ISERROR($O40-$M40)*S40,($O40-$M40)=0,COUNTBLANK($F40:$J40)&lt;5),IF(COUNTBLANK($F40:$J40)&lt;5,Start!$C$17,0)*S40,($O40-$M40)*S40)</f>
        <v>0</v>
      </c>
      <c r="Q40" s="71"/>
      <c r="R40" s="94"/>
      <c r="S40">
        <v>1</v>
      </c>
      <c r="T40" s="16">
        <f t="shared" si="4"/>
        <v>0</v>
      </c>
    </row>
    <row r="41" spans="1:20" ht="12.75">
      <c r="A41" s="97" t="s">
        <v>52</v>
      </c>
      <c r="B41" s="155">
        <f t="shared" si="0"/>
        <v>42427</v>
      </c>
      <c r="C41" s="151">
        <f t="shared" si="1"/>
        <v>42427</v>
      </c>
      <c r="D41" s="98"/>
      <c r="E41" s="99"/>
      <c r="F41" s="100"/>
      <c r="G41" s="101"/>
      <c r="H41" s="101"/>
      <c r="I41" s="101"/>
      <c r="J41" s="102"/>
      <c r="K41" s="100"/>
      <c r="L41" s="102"/>
      <c r="M41" s="103">
        <f t="shared" si="2"/>
        <v>0</v>
      </c>
      <c r="N41" s="104"/>
      <c r="O41" s="103">
        <f t="shared" si="3"/>
        <v>0</v>
      </c>
      <c r="P41" s="105">
        <f>IF(OR(ISERROR($O41-$M41)*S41,($O41-$M41)=0,COUNTBLANK($F41:$J41)&lt;5),IF(COUNTBLANK($F41:$J41)&lt;5,Start!$C$17,0)*S41,($O41-$M41)*S41)</f>
        <v>0</v>
      </c>
      <c r="Q41" s="71"/>
      <c r="R41" s="71"/>
      <c r="S41">
        <v>1</v>
      </c>
      <c r="T41" s="16">
        <f t="shared" si="4"/>
        <v>0</v>
      </c>
    </row>
    <row r="42" spans="1:20" ht="12.75">
      <c r="A42" s="97" t="s">
        <v>53</v>
      </c>
      <c r="B42" s="155">
        <f t="shared" si="0"/>
        <v>42428</v>
      </c>
      <c r="C42" s="151">
        <f t="shared" si="1"/>
        <v>42428</v>
      </c>
      <c r="D42" s="98"/>
      <c r="E42" s="99"/>
      <c r="F42" s="100"/>
      <c r="G42" s="101"/>
      <c r="H42" s="101"/>
      <c r="I42" s="101"/>
      <c r="J42" s="102"/>
      <c r="K42" s="100"/>
      <c r="L42" s="102"/>
      <c r="M42" s="103">
        <f t="shared" si="2"/>
        <v>0</v>
      </c>
      <c r="N42" s="104"/>
      <c r="O42" s="103">
        <f t="shared" si="3"/>
        <v>0</v>
      </c>
      <c r="P42" s="105">
        <f>IF(OR(ISERROR($O42-$M42)*S42,($O42-$M42)=0,COUNTBLANK($F42:$J42)&lt;5),IF(COUNTBLANK($F42:$J42)&lt;5,Start!$C$17,0)*S42,($O42-$M42)*S42)</f>
        <v>0</v>
      </c>
      <c r="Q42" s="71"/>
      <c r="R42" s="71"/>
      <c r="S42">
        <v>1</v>
      </c>
      <c r="T42" s="16">
        <f t="shared" si="4"/>
        <v>0</v>
      </c>
    </row>
    <row r="43" spans="1:20" ht="12.75">
      <c r="A43" s="85" t="s">
        <v>54</v>
      </c>
      <c r="B43" s="154">
        <f t="shared" si="0"/>
        <v>42429</v>
      </c>
      <c r="C43" s="150">
        <f>IF(C42="","",IF(MONTH(C42+1)&lt;&gt;MONTH(C42),"",C42+1))</f>
        <v>42429</v>
      </c>
      <c r="D43" s="86"/>
      <c r="E43" s="87"/>
      <c r="F43" s="88"/>
      <c r="G43" s="89"/>
      <c r="H43" s="89"/>
      <c r="I43" s="89"/>
      <c r="J43" s="90"/>
      <c r="K43" s="88"/>
      <c r="L43" s="90"/>
      <c r="M43" s="91">
        <f t="shared" si="2"/>
        <v>0</v>
      </c>
      <c r="N43" s="92"/>
      <c r="O43" s="91">
        <f t="shared" si="3"/>
        <v>0</v>
      </c>
      <c r="P43" s="93">
        <f>IF(OR(ISERROR($O43-$M43)*S43,($O43-$M43)=0,COUNTBLANK($F43:$J43)&lt;5),IF(COUNTBLANK($F43:$J43)&lt;5,Start!$C$17,0)*S43,($O43-$M43)*S43)</f>
        <v>0</v>
      </c>
      <c r="Q43" s="71"/>
      <c r="R43" s="71"/>
      <c r="S43">
        <v>1</v>
      </c>
      <c r="T43" s="16">
        <f t="shared" si="4"/>
        <v>0</v>
      </c>
    </row>
    <row r="44" spans="1:20" ht="12.75">
      <c r="A44" s="85" t="s">
        <v>55</v>
      </c>
      <c r="B44" s="154">
        <f t="shared" si="0"/>
        <v>0</v>
      </c>
      <c r="C44" s="150"/>
      <c r="D44" s="86"/>
      <c r="E44" s="87"/>
      <c r="F44" s="88"/>
      <c r="G44" s="89"/>
      <c r="H44" s="89"/>
      <c r="I44" s="89"/>
      <c r="J44" s="90"/>
      <c r="K44" s="88"/>
      <c r="L44" s="90"/>
      <c r="M44" s="91">
        <f t="shared" si="2"/>
        <v>0</v>
      </c>
      <c r="N44" s="92"/>
      <c r="O44" s="91">
        <f t="shared" si="3"/>
        <v>0</v>
      </c>
      <c r="P44" s="93">
        <f>IF(OR(ISERROR($O44-$M44)*S44,($O44-$M44)=0,COUNTBLANK($F44:$J44)&lt;5),IF(COUNTBLANK($F44:$J44)&lt;5,Start!$C$17,0)*S44,($O44-$M44)*S44)</f>
        <v>0</v>
      </c>
      <c r="Q44" s="71"/>
      <c r="R44" s="71"/>
      <c r="S44"/>
      <c r="T44" s="16">
        <f t="shared" si="4"/>
        <v>0</v>
      </c>
    </row>
    <row r="45" spans="1:20" ht="13.5" thickBot="1">
      <c r="A45" s="157" t="s">
        <v>56</v>
      </c>
      <c r="B45" s="156">
        <f t="shared" si="0"/>
        <v>0</v>
      </c>
      <c r="C45" s="152"/>
      <c r="D45" s="107"/>
      <c r="E45" s="108"/>
      <c r="F45" s="109"/>
      <c r="G45" s="110"/>
      <c r="H45" s="110"/>
      <c r="I45" s="110"/>
      <c r="J45" s="111"/>
      <c r="K45" s="109"/>
      <c r="L45" s="111"/>
      <c r="M45" s="112">
        <f t="shared" si="2"/>
        <v>0</v>
      </c>
      <c r="N45" s="92"/>
      <c r="O45" s="91">
        <f t="shared" si="3"/>
        <v>0</v>
      </c>
      <c r="P45" s="93">
        <f>IF(OR(ISERROR($O45-$M45)*S45,($O45-$M45)=0,COUNTBLANK($F45:$J45)&lt;5),IF(COUNTBLANK($F45:$J45)&lt;5,Start!$C$17,0)*S45,($O45-$M45)*S45)</f>
        <v>0</v>
      </c>
      <c r="Q45" s="71"/>
      <c r="R45" s="71"/>
      <c r="S45"/>
      <c r="T45" s="16">
        <f t="shared" si="4"/>
        <v>0</v>
      </c>
    </row>
    <row r="46" spans="1:20" ht="12.75">
      <c r="A46" s="145"/>
      <c r="B46" s="145"/>
      <c r="C46" s="113"/>
      <c r="E46" s="114"/>
      <c r="F46" s="115">
        <f>31-COUNTBLANK(F15:F45)-T46</f>
        <v>0</v>
      </c>
      <c r="L46" s="116" t="s">
        <v>57</v>
      </c>
      <c r="M46" s="116"/>
      <c r="N46" s="117"/>
      <c r="O46" s="117"/>
      <c r="P46" s="118">
        <f>SUM(P15:P45)</f>
        <v>0</v>
      </c>
      <c r="T46" s="16">
        <f>SUM(T15:T45)</f>
        <v>0</v>
      </c>
    </row>
    <row r="47" spans="1:16" ht="12.75">
      <c r="A47" s="113"/>
      <c r="B47" s="113"/>
      <c r="C47" s="113"/>
      <c r="L47" s="119" t="s">
        <v>58</v>
      </c>
      <c r="M47" s="119"/>
      <c r="N47" s="120"/>
      <c r="O47" s="120"/>
      <c r="P47" s="121"/>
    </row>
    <row r="48" spans="1:16" ht="12.75">
      <c r="A48" s="122"/>
      <c r="B48" s="122"/>
      <c r="C48" s="122"/>
      <c r="L48" s="116" t="s">
        <v>59</v>
      </c>
      <c r="M48" s="116"/>
      <c r="N48" s="123"/>
      <c r="O48" s="123"/>
      <c r="P48" s="124">
        <f>Januar!P51</f>
        <v>-130</v>
      </c>
    </row>
    <row r="49" spans="1:16" ht="12.75">
      <c r="A49" s="125"/>
      <c r="B49" s="122"/>
      <c r="C49" s="125"/>
      <c r="L49" s="126" t="s">
        <v>60</v>
      </c>
      <c r="M49" s="126"/>
      <c r="N49" s="123"/>
      <c r="O49" s="123"/>
      <c r="P49" s="124">
        <f>P46+P47+P48</f>
        <v>-130</v>
      </c>
    </row>
    <row r="50" spans="7:16" ht="12.75">
      <c r="G50" s="42"/>
      <c r="H50" s="42"/>
      <c r="I50" s="42"/>
      <c r="J50" s="42"/>
      <c r="L50" s="116" t="s">
        <v>61</v>
      </c>
      <c r="M50" s="116"/>
      <c r="N50" s="123"/>
      <c r="O50" s="123"/>
      <c r="P50" s="124">
        <f>Start!E18</f>
        <v>178.5</v>
      </c>
    </row>
    <row r="51" spans="1:16" ht="18" customHeight="1" thickBot="1">
      <c r="A51" s="39"/>
      <c r="B51" s="39"/>
      <c r="C51" s="39"/>
      <c r="G51" s="42"/>
      <c r="H51" s="42"/>
      <c r="I51" s="42"/>
      <c r="J51" s="42"/>
      <c r="L51" s="39" t="s">
        <v>62</v>
      </c>
      <c r="M51" s="39"/>
      <c r="P51" s="127">
        <f>P49-P50</f>
        <v>-308.5</v>
      </c>
    </row>
    <row r="53" spans="1:3" ht="12.75">
      <c r="A53" s="39"/>
      <c r="B53" s="39"/>
      <c r="C53" s="39"/>
    </row>
  </sheetData>
  <sheetProtection/>
  <mergeCells count="1">
    <mergeCell ref="B9:C9"/>
  </mergeCells>
  <conditionalFormatting sqref="O15:P45 D15:L43 M15:M45 N15:N43 A15:A43">
    <cfRule type="expression" priority="1" dxfId="1" stopIfTrue="1">
      <formula>$C15=TODAY()</formula>
    </cfRule>
  </conditionalFormatting>
  <conditionalFormatting sqref="C15:C43 B15:B45">
    <cfRule type="cellIs" priority="2" dxfId="0" operator="equal" stopIfTrue="1">
      <formula>TODAY()</formula>
    </cfRule>
  </conditionalFormatting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T53"/>
  <sheetViews>
    <sheetView showGridLines="0" showZeros="0" zoomScalePageLayoutView="0" workbookViewId="0" topLeftCell="B9">
      <selection activeCell="D15" sqref="D15"/>
    </sheetView>
  </sheetViews>
  <sheetFormatPr defaultColWidth="11.421875" defaultRowHeight="12.75"/>
  <cols>
    <col min="1" max="1" width="3.8515625" style="16" hidden="1" customWidth="1"/>
    <col min="2" max="2" width="3.28125" style="16" customWidth="1"/>
    <col min="3" max="3" width="8.7109375" style="16" bestFit="1" customWidth="1"/>
    <col min="4" max="5" width="5.7109375" style="16" customWidth="1"/>
    <col min="6" max="10" width="4.7109375" style="16" customWidth="1"/>
    <col min="11" max="12" width="7.7109375" style="16" customWidth="1"/>
    <col min="13" max="13" width="7.7109375" style="16" hidden="1" customWidth="1"/>
    <col min="14" max="14" width="13.140625" style="16" customWidth="1"/>
    <col min="15" max="15" width="13.140625" style="16" hidden="1" customWidth="1"/>
    <col min="16" max="16" width="11.140625" style="16" customWidth="1"/>
    <col min="17" max="17" width="6.140625" style="41" customWidth="1"/>
    <col min="18" max="18" width="5.421875" style="41" customWidth="1"/>
    <col min="19" max="20" width="0" style="16" hidden="1" customWidth="1"/>
    <col min="21" max="16384" width="11.421875" style="16" customWidth="1"/>
  </cols>
  <sheetData>
    <row r="1" spans="1:18" s="37" customFormat="1" ht="20.25">
      <c r="A1" s="36"/>
      <c r="B1" s="36" t="s">
        <v>0</v>
      </c>
      <c r="C1" s="36"/>
      <c r="D1" s="16"/>
      <c r="Q1" s="38"/>
      <c r="R1" s="38"/>
    </row>
    <row r="2" spans="1:17" ht="12.75">
      <c r="A2" s="39"/>
      <c r="B2" s="39"/>
      <c r="C2" s="39"/>
      <c r="Q2" s="40"/>
    </row>
    <row r="3" spans="7:17" ht="12.75">
      <c r="G3" s="42"/>
      <c r="Q3" s="40"/>
    </row>
    <row r="4" ht="50.25" customHeight="1"/>
    <row r="5" spans="1:17" ht="12" customHeight="1">
      <c r="A5" s="39"/>
      <c r="B5" s="39" t="s">
        <v>1</v>
      </c>
      <c r="C5" s="39"/>
      <c r="D5" s="39"/>
      <c r="E5" s="39"/>
      <c r="F5" s="39"/>
      <c r="G5" s="39" t="s">
        <v>2</v>
      </c>
      <c r="H5" s="39"/>
      <c r="I5" s="39"/>
      <c r="K5" s="39" t="s">
        <v>3</v>
      </c>
      <c r="L5" s="39"/>
      <c r="M5" s="39"/>
      <c r="N5" s="39"/>
      <c r="O5" s="39"/>
      <c r="P5" s="39" t="s">
        <v>4</v>
      </c>
      <c r="Q5" s="40"/>
    </row>
    <row r="6" spans="2:18" s="43" customFormat="1" ht="21.75" customHeight="1">
      <c r="B6" s="43" t="str">
        <f>Start!E11</f>
        <v>Mustermann</v>
      </c>
      <c r="G6" s="43" t="str">
        <f>Start!E9</f>
        <v>Max</v>
      </c>
      <c r="K6" s="43" t="str">
        <f>Start!E13</f>
        <v>max</v>
      </c>
      <c r="N6" s="128">
        <f>DATE($P$6,3,1)</f>
        <v>42430</v>
      </c>
      <c r="O6" s="128"/>
      <c r="P6" s="129">
        <f>Start!E7</f>
        <v>2016</v>
      </c>
      <c r="Q6" s="45"/>
      <c r="R6" s="46"/>
    </row>
    <row r="7" spans="1:17" ht="8.25" customHeight="1" thickBot="1">
      <c r="A7" s="42"/>
      <c r="B7" s="42"/>
      <c r="C7" s="42"/>
      <c r="Q7" s="40"/>
    </row>
    <row r="8" spans="1:18" s="52" customFormat="1" ht="3.75" customHeight="1">
      <c r="A8" s="47"/>
      <c r="B8" s="48"/>
      <c r="C8" s="50"/>
      <c r="D8" s="48"/>
      <c r="E8" s="49"/>
      <c r="F8" s="48"/>
      <c r="G8" s="50"/>
      <c r="H8" s="50"/>
      <c r="I8" s="50"/>
      <c r="J8" s="49"/>
      <c r="K8" s="48"/>
      <c r="L8" s="49"/>
      <c r="M8" s="49"/>
      <c r="N8" s="49"/>
      <c r="O8" s="49"/>
      <c r="P8" s="49"/>
      <c r="Q8" s="51"/>
      <c r="R8" s="51"/>
    </row>
    <row r="9" spans="1:18" ht="12.75">
      <c r="A9" s="53"/>
      <c r="B9" s="172" t="s">
        <v>15</v>
      </c>
      <c r="C9" s="173"/>
      <c r="D9" s="55" t="s">
        <v>105</v>
      </c>
      <c r="E9" s="56"/>
      <c r="F9" s="55" t="s">
        <v>5</v>
      </c>
      <c r="G9" s="57"/>
      <c r="H9" s="57"/>
      <c r="I9" s="57"/>
      <c r="J9" s="56"/>
      <c r="K9" s="55" t="s">
        <v>6</v>
      </c>
      <c r="L9" s="56"/>
      <c r="M9" s="56"/>
      <c r="N9" s="58" t="s">
        <v>7</v>
      </c>
      <c r="O9" s="58"/>
      <c r="P9" s="58" t="s">
        <v>8</v>
      </c>
      <c r="Q9" s="55"/>
      <c r="R9" s="59"/>
    </row>
    <row r="10" spans="1:18" ht="12.75">
      <c r="A10" s="53"/>
      <c r="B10" s="54"/>
      <c r="C10" s="146"/>
      <c r="D10" s="55"/>
      <c r="E10" s="56"/>
      <c r="F10" s="55" t="s">
        <v>9</v>
      </c>
      <c r="G10" s="57"/>
      <c r="H10" s="57"/>
      <c r="I10" s="57"/>
      <c r="J10" s="56"/>
      <c r="K10" s="55" t="s">
        <v>10</v>
      </c>
      <c r="L10" s="56"/>
      <c r="M10" s="56"/>
      <c r="N10" s="60"/>
      <c r="O10" s="60"/>
      <c r="P10" s="58" t="s">
        <v>11</v>
      </c>
      <c r="Q10" s="55"/>
      <c r="R10" s="59"/>
    </row>
    <row r="11" spans="1:18" s="52" customFormat="1" ht="3.75" customHeight="1">
      <c r="A11" s="61"/>
      <c r="B11" s="62"/>
      <c r="C11" s="64"/>
      <c r="D11" s="62"/>
      <c r="E11" s="63"/>
      <c r="F11" s="62"/>
      <c r="G11" s="64"/>
      <c r="H11" s="64"/>
      <c r="I11" s="64"/>
      <c r="J11" s="63"/>
      <c r="K11" s="62"/>
      <c r="L11" s="63"/>
      <c r="M11" s="64"/>
      <c r="N11" s="61"/>
      <c r="O11" s="64"/>
      <c r="P11" s="61"/>
      <c r="Q11" s="51"/>
      <c r="R11" s="51"/>
    </row>
    <row r="12" spans="1:18" ht="12.75">
      <c r="A12" s="65"/>
      <c r="B12" s="66"/>
      <c r="C12" s="147"/>
      <c r="D12" s="67"/>
      <c r="E12" s="58"/>
      <c r="F12" s="68"/>
      <c r="G12" s="69"/>
      <c r="H12" s="69" t="s">
        <v>12</v>
      </c>
      <c r="I12" s="69" t="s">
        <v>13</v>
      </c>
      <c r="J12" s="70" t="s">
        <v>14</v>
      </c>
      <c r="K12" s="68"/>
      <c r="L12" s="70"/>
      <c r="M12" s="58"/>
      <c r="N12" s="58"/>
      <c r="O12" s="58"/>
      <c r="P12" s="58"/>
      <c r="Q12" s="71"/>
      <c r="R12" s="71"/>
    </row>
    <row r="13" spans="1:18" ht="12.75">
      <c r="A13" s="72"/>
      <c r="B13" s="66"/>
      <c r="C13" s="147"/>
      <c r="D13" s="68" t="s">
        <v>16</v>
      </c>
      <c r="E13" s="70" t="s">
        <v>17</v>
      </c>
      <c r="F13" s="67" t="s">
        <v>18</v>
      </c>
      <c r="G13" s="69" t="s">
        <v>19</v>
      </c>
      <c r="H13" s="69" t="s">
        <v>20</v>
      </c>
      <c r="I13" s="73" t="s">
        <v>21</v>
      </c>
      <c r="J13" s="70" t="s">
        <v>22</v>
      </c>
      <c r="K13" s="68" t="s">
        <v>23</v>
      </c>
      <c r="L13" s="70" t="s">
        <v>24</v>
      </c>
      <c r="M13" s="58"/>
      <c r="N13" s="58"/>
      <c r="O13" s="58"/>
      <c r="P13" s="58"/>
      <c r="Q13" s="71"/>
      <c r="R13" s="71"/>
    </row>
    <row r="14" spans="1:18" ht="12.75">
      <c r="A14" s="65"/>
      <c r="B14" s="148"/>
      <c r="C14" s="147"/>
      <c r="D14" s="68"/>
      <c r="E14" s="70"/>
      <c r="F14" s="68"/>
      <c r="G14" s="69"/>
      <c r="H14" s="69"/>
      <c r="I14" s="69"/>
      <c r="J14" s="70" t="s">
        <v>25</v>
      </c>
      <c r="K14" s="68"/>
      <c r="L14" s="70"/>
      <c r="M14" s="58"/>
      <c r="N14" s="58"/>
      <c r="O14" s="58"/>
      <c r="P14" s="58"/>
      <c r="Q14" s="71"/>
      <c r="R14" s="71"/>
    </row>
    <row r="15" spans="1:20" ht="13.5" customHeight="1">
      <c r="A15" s="85" t="s">
        <v>26</v>
      </c>
      <c r="B15" s="154">
        <f>+C15</f>
        <v>42430</v>
      </c>
      <c r="C15" s="150">
        <f>+DATE($P$6,MONTH(N$6),1)</f>
        <v>42430</v>
      </c>
      <c r="D15" s="86"/>
      <c r="E15" s="87"/>
      <c r="F15" s="88"/>
      <c r="G15" s="89"/>
      <c r="H15" s="89"/>
      <c r="I15" s="89"/>
      <c r="J15" s="90"/>
      <c r="K15" s="88"/>
      <c r="L15" s="90"/>
      <c r="M15" s="91">
        <f>(L15-K15)*24</f>
        <v>0</v>
      </c>
      <c r="N15" s="92"/>
      <c r="O15" s="91">
        <f>(E15-D15)*24</f>
        <v>0</v>
      </c>
      <c r="P15" s="93">
        <f>IF(OR(ISERROR($O15-$M15)*S15,($O15-$M15)=0,COUNTBLANK($F15:$J15)&lt;5),IF(COUNTBLANK($F15:$J15)&lt;5,Start!$C$17,0)*S15,($O15-$M15)*S15)</f>
        <v>0</v>
      </c>
      <c r="Q15" s="71"/>
      <c r="R15" s="71"/>
      <c r="S15">
        <v>1</v>
      </c>
      <c r="T15" s="16">
        <f>IF(F15&lt;&gt;"",IF(S15=0.5,0.5,0),0)</f>
        <v>0</v>
      </c>
    </row>
    <row r="16" spans="1:20" ht="12.75">
      <c r="A16" s="85" t="s">
        <v>27</v>
      </c>
      <c r="B16" s="154">
        <f aca="true" t="shared" si="0" ref="B16:B45">+C16</f>
        <v>42431</v>
      </c>
      <c r="C16" s="150">
        <f aca="true" t="shared" si="1" ref="C16:C45">+C15+1</f>
        <v>42431</v>
      </c>
      <c r="D16" s="86"/>
      <c r="E16" s="87"/>
      <c r="F16" s="88"/>
      <c r="G16" s="89"/>
      <c r="H16" s="89"/>
      <c r="I16" s="89"/>
      <c r="J16" s="90"/>
      <c r="K16" s="88"/>
      <c r="L16" s="90"/>
      <c r="M16" s="91">
        <f aca="true" t="shared" si="2" ref="M16:M45">(L16-K16)*24</f>
        <v>0</v>
      </c>
      <c r="N16" s="92"/>
      <c r="O16" s="91">
        <f aca="true" t="shared" si="3" ref="O16:O45">(E16-D16)*24</f>
        <v>0</v>
      </c>
      <c r="P16" s="93">
        <f>IF(OR(ISERROR($O16-$M16)*S16,($O16-$M16)=0,COUNTBLANK($F16:$J16)&lt;5),IF(COUNTBLANK($F16:$J16)&lt;5,Start!$C$17,0)*S16,($O16-$M16)*S16)</f>
        <v>0</v>
      </c>
      <c r="Q16" s="71"/>
      <c r="R16" s="71"/>
      <c r="S16">
        <v>1</v>
      </c>
      <c r="T16" s="16">
        <f aca="true" t="shared" si="4" ref="T16:T45">IF(F16&lt;&gt;"",IF(S16=0.5,0.5,0),0)</f>
        <v>0</v>
      </c>
    </row>
    <row r="17" spans="1:20" ht="12.75">
      <c r="A17" s="85" t="s">
        <v>28</v>
      </c>
      <c r="B17" s="154">
        <f t="shared" si="0"/>
        <v>42432</v>
      </c>
      <c r="C17" s="150">
        <f t="shared" si="1"/>
        <v>42432</v>
      </c>
      <c r="D17" s="86"/>
      <c r="E17" s="87"/>
      <c r="F17" s="88"/>
      <c r="G17" s="89"/>
      <c r="H17" s="89"/>
      <c r="I17" s="89"/>
      <c r="J17" s="90"/>
      <c r="K17" s="88"/>
      <c r="L17" s="90"/>
      <c r="M17" s="91">
        <f t="shared" si="2"/>
        <v>0</v>
      </c>
      <c r="N17" s="92"/>
      <c r="O17" s="91">
        <f t="shared" si="3"/>
        <v>0</v>
      </c>
      <c r="P17" s="93">
        <f>IF(OR(ISERROR($O17-$M17)*S17,($O17-$M17)=0,COUNTBLANK($F17:$J17)&lt;5),IF(COUNTBLANK($F17:$J17)&lt;5,Start!$C$17,0)*S17,($O17-$M17)*S17)</f>
        <v>0</v>
      </c>
      <c r="Q17" s="71"/>
      <c r="R17" s="94"/>
      <c r="S17">
        <v>1</v>
      </c>
      <c r="T17" s="16">
        <f t="shared" si="4"/>
        <v>0</v>
      </c>
    </row>
    <row r="18" spans="1:20" ht="12.75">
      <c r="A18" s="85" t="s">
        <v>29</v>
      </c>
      <c r="B18" s="154">
        <f t="shared" si="0"/>
        <v>42433</v>
      </c>
      <c r="C18" s="150">
        <f t="shared" si="1"/>
        <v>42433</v>
      </c>
      <c r="D18" s="86"/>
      <c r="E18" s="87"/>
      <c r="F18" s="88"/>
      <c r="G18" s="89"/>
      <c r="H18" s="89"/>
      <c r="I18" s="89"/>
      <c r="J18" s="90"/>
      <c r="K18" s="88"/>
      <c r="L18" s="90"/>
      <c r="M18" s="91">
        <f t="shared" si="2"/>
        <v>0</v>
      </c>
      <c r="N18" s="92"/>
      <c r="O18" s="91">
        <f t="shared" si="3"/>
        <v>0</v>
      </c>
      <c r="P18" s="93">
        <f>IF(OR(ISERROR($O18-$M18)*S18,($O18-$M18)=0,COUNTBLANK($F18:$J18)&lt;5),IF(COUNTBLANK($F18:$J18)&lt;5,Start!$C$17,0)*S18,($O18-$M18)*S18)</f>
        <v>0</v>
      </c>
      <c r="Q18" s="71"/>
      <c r="R18" s="94"/>
      <c r="S18">
        <v>1</v>
      </c>
      <c r="T18" s="16">
        <f t="shared" si="4"/>
        <v>0</v>
      </c>
    </row>
    <row r="19" spans="1:20" ht="12.75">
      <c r="A19" s="97" t="s">
        <v>30</v>
      </c>
      <c r="B19" s="155">
        <f t="shared" si="0"/>
        <v>42434</v>
      </c>
      <c r="C19" s="151">
        <f t="shared" si="1"/>
        <v>42434</v>
      </c>
      <c r="D19" s="98"/>
      <c r="E19" s="99"/>
      <c r="F19" s="100"/>
      <c r="G19" s="101"/>
      <c r="H19" s="101"/>
      <c r="I19" s="101"/>
      <c r="J19" s="102"/>
      <c r="K19" s="100"/>
      <c r="L19" s="102"/>
      <c r="M19" s="103">
        <f t="shared" si="2"/>
        <v>0</v>
      </c>
      <c r="N19" s="104"/>
      <c r="O19" s="103">
        <f t="shared" si="3"/>
        <v>0</v>
      </c>
      <c r="P19" s="105">
        <f>IF(OR(ISERROR($O19-$M19)*S19,($O19-$M19)=0,COUNTBLANK($F19:$J19)&lt;5),IF(COUNTBLANK($F19:$J19)&lt;5,Start!$C$17,0)*S19,($O19-$M19)*S19)</f>
        <v>0</v>
      </c>
      <c r="Q19" s="71"/>
      <c r="R19" s="94"/>
      <c r="S19">
        <v>1</v>
      </c>
      <c r="T19" s="16">
        <f t="shared" si="4"/>
        <v>0</v>
      </c>
    </row>
    <row r="20" spans="1:20" ht="12.75">
      <c r="A20" s="97" t="s">
        <v>31</v>
      </c>
      <c r="B20" s="155">
        <f t="shared" si="0"/>
        <v>42435</v>
      </c>
      <c r="C20" s="151">
        <f t="shared" si="1"/>
        <v>42435</v>
      </c>
      <c r="D20" s="98"/>
      <c r="E20" s="99"/>
      <c r="F20" s="100"/>
      <c r="G20" s="101"/>
      <c r="H20" s="101"/>
      <c r="I20" s="101"/>
      <c r="J20" s="102"/>
      <c r="K20" s="100"/>
      <c r="L20" s="102"/>
      <c r="M20" s="103">
        <f t="shared" si="2"/>
        <v>0</v>
      </c>
      <c r="N20" s="104"/>
      <c r="O20" s="103">
        <f t="shared" si="3"/>
        <v>0</v>
      </c>
      <c r="P20" s="105">
        <f>IF(OR(ISERROR($O20-$M20)*S20,($O20-$M20)=0,COUNTBLANK($F20:$J20)&lt;5),IF(COUNTBLANK($F20:$J20)&lt;5,Start!$C$17,0)*S20,($O20-$M20)*S20)</f>
        <v>0</v>
      </c>
      <c r="Q20" s="71"/>
      <c r="R20" s="94"/>
      <c r="S20">
        <v>1</v>
      </c>
      <c r="T20" s="16">
        <f t="shared" si="4"/>
        <v>0</v>
      </c>
    </row>
    <row r="21" spans="1:20" ht="12.75">
      <c r="A21" s="85" t="s">
        <v>32</v>
      </c>
      <c r="B21" s="154">
        <f t="shared" si="0"/>
        <v>42436</v>
      </c>
      <c r="C21" s="150">
        <f t="shared" si="1"/>
        <v>42436</v>
      </c>
      <c r="D21" s="86"/>
      <c r="E21" s="87"/>
      <c r="F21" s="88"/>
      <c r="G21" s="89"/>
      <c r="H21" s="89"/>
      <c r="I21" s="89"/>
      <c r="J21" s="90"/>
      <c r="K21" s="88"/>
      <c r="L21" s="90"/>
      <c r="M21" s="91">
        <f t="shared" si="2"/>
        <v>0</v>
      </c>
      <c r="N21" s="92"/>
      <c r="O21" s="91">
        <f t="shared" si="3"/>
        <v>0</v>
      </c>
      <c r="P21" s="93">
        <f>IF(OR(ISERROR($O21-$M21)*S21,($O21-$M21)=0,COUNTBLANK($F21:$J21)&lt;5),IF(COUNTBLANK($F21:$J21)&lt;5,Start!$C$17,0)*S21,($O21-$M21)*S21)</f>
        <v>0</v>
      </c>
      <c r="Q21" s="71"/>
      <c r="R21" s="94"/>
      <c r="S21">
        <v>1</v>
      </c>
      <c r="T21" s="16">
        <f t="shared" si="4"/>
        <v>0</v>
      </c>
    </row>
    <row r="22" spans="1:20" ht="12.75">
      <c r="A22" s="85" t="s">
        <v>33</v>
      </c>
      <c r="B22" s="154">
        <f t="shared" si="0"/>
        <v>42437</v>
      </c>
      <c r="C22" s="150">
        <f t="shared" si="1"/>
        <v>42437</v>
      </c>
      <c r="D22" s="86"/>
      <c r="E22" s="87"/>
      <c r="F22" s="88"/>
      <c r="G22" s="89"/>
      <c r="H22" s="89"/>
      <c r="I22" s="89"/>
      <c r="J22" s="90"/>
      <c r="K22" s="88"/>
      <c r="L22" s="90"/>
      <c r="M22" s="91">
        <f t="shared" si="2"/>
        <v>0</v>
      </c>
      <c r="N22" s="92"/>
      <c r="O22" s="91">
        <f t="shared" si="3"/>
        <v>0</v>
      </c>
      <c r="P22" s="93">
        <f>IF(OR(ISERROR($O22-$M22)*S22,($O22-$M22)=0,COUNTBLANK($F22:$J22)&lt;5),IF(COUNTBLANK($F22:$J22)&lt;5,Start!$C$17,0)*S22,($O22-$M22)*S22)</f>
        <v>0</v>
      </c>
      <c r="Q22" s="71"/>
      <c r="R22" s="94"/>
      <c r="S22">
        <v>1</v>
      </c>
      <c r="T22" s="16">
        <f t="shared" si="4"/>
        <v>0</v>
      </c>
    </row>
    <row r="23" spans="1:20" ht="12.75">
      <c r="A23" s="85" t="s">
        <v>34</v>
      </c>
      <c r="B23" s="154">
        <f t="shared" si="0"/>
        <v>42438</v>
      </c>
      <c r="C23" s="150">
        <f t="shared" si="1"/>
        <v>42438</v>
      </c>
      <c r="D23" s="86"/>
      <c r="E23" s="87"/>
      <c r="F23" s="88"/>
      <c r="G23" s="89"/>
      <c r="H23" s="89"/>
      <c r="I23" s="89"/>
      <c r="J23" s="90"/>
      <c r="K23" s="88"/>
      <c r="L23" s="90"/>
      <c r="M23" s="91">
        <f t="shared" si="2"/>
        <v>0</v>
      </c>
      <c r="N23" s="92"/>
      <c r="O23" s="91">
        <f t="shared" si="3"/>
        <v>0</v>
      </c>
      <c r="P23" s="93">
        <f>IF(OR(ISERROR($O23-$M23)*S23,($O23-$M23)=0,COUNTBLANK($F23:$J23)&lt;5),IF(COUNTBLANK($F23:$J23)&lt;5,Start!$C$17,0)*S23,($O23-$M23)*S23)</f>
        <v>0</v>
      </c>
      <c r="Q23" s="71"/>
      <c r="R23" s="94"/>
      <c r="S23">
        <v>1</v>
      </c>
      <c r="T23" s="16">
        <f t="shared" si="4"/>
        <v>0</v>
      </c>
    </row>
    <row r="24" spans="1:20" ht="12.75">
      <c r="A24" s="85" t="s">
        <v>35</v>
      </c>
      <c r="B24" s="154">
        <f t="shared" si="0"/>
        <v>42439</v>
      </c>
      <c r="C24" s="150">
        <f t="shared" si="1"/>
        <v>42439</v>
      </c>
      <c r="D24" s="86"/>
      <c r="E24" s="87"/>
      <c r="F24" s="88"/>
      <c r="G24" s="89"/>
      <c r="H24" s="89"/>
      <c r="I24" s="89"/>
      <c r="J24" s="90"/>
      <c r="K24" s="88"/>
      <c r="L24" s="90"/>
      <c r="M24" s="91">
        <f t="shared" si="2"/>
        <v>0</v>
      </c>
      <c r="N24" s="92"/>
      <c r="O24" s="91">
        <f t="shared" si="3"/>
        <v>0</v>
      </c>
      <c r="P24" s="93">
        <f>IF(OR(ISERROR($O24-$M24)*S24,($O24-$M24)=0,COUNTBLANK($F24:$J24)&lt;5),IF(COUNTBLANK($F24:$J24)&lt;5,Start!$C$17,0)*S24,($O24-$M24)*S24)</f>
        <v>0</v>
      </c>
      <c r="Q24" s="71"/>
      <c r="R24" s="94"/>
      <c r="S24">
        <v>1</v>
      </c>
      <c r="T24" s="16">
        <f t="shared" si="4"/>
        <v>0</v>
      </c>
    </row>
    <row r="25" spans="1:20" ht="12.75">
      <c r="A25" s="85" t="s">
        <v>36</v>
      </c>
      <c r="B25" s="154">
        <f t="shared" si="0"/>
        <v>42440</v>
      </c>
      <c r="C25" s="150">
        <f t="shared" si="1"/>
        <v>42440</v>
      </c>
      <c r="D25" s="86"/>
      <c r="E25" s="87"/>
      <c r="F25" s="88"/>
      <c r="G25" s="89"/>
      <c r="H25" s="89"/>
      <c r="I25" s="89"/>
      <c r="J25" s="90"/>
      <c r="K25" s="88"/>
      <c r="L25" s="90"/>
      <c r="M25" s="91">
        <f t="shared" si="2"/>
        <v>0</v>
      </c>
      <c r="N25" s="92"/>
      <c r="O25" s="91">
        <f t="shared" si="3"/>
        <v>0</v>
      </c>
      <c r="P25" s="93">
        <f>IF(OR(ISERROR($O25-$M25)*S25,($O25-$M25)=0,COUNTBLANK($F25:$J25)&lt;5),IF(COUNTBLANK($F25:$J25)&lt;5,Start!$C$17,0)*S25,($O25-$M25)*S25)</f>
        <v>0</v>
      </c>
      <c r="Q25" s="71"/>
      <c r="R25" s="94"/>
      <c r="S25">
        <v>1</v>
      </c>
      <c r="T25" s="16">
        <f t="shared" si="4"/>
        <v>0</v>
      </c>
    </row>
    <row r="26" spans="1:20" ht="12.75">
      <c r="A26" s="97" t="s">
        <v>37</v>
      </c>
      <c r="B26" s="155">
        <f t="shared" si="0"/>
        <v>42441</v>
      </c>
      <c r="C26" s="151">
        <f t="shared" si="1"/>
        <v>42441</v>
      </c>
      <c r="D26" s="98"/>
      <c r="E26" s="99"/>
      <c r="F26" s="100"/>
      <c r="G26" s="101"/>
      <c r="H26" s="101"/>
      <c r="I26" s="101"/>
      <c r="J26" s="102"/>
      <c r="K26" s="100"/>
      <c r="L26" s="102"/>
      <c r="M26" s="103">
        <f t="shared" si="2"/>
        <v>0</v>
      </c>
      <c r="N26" s="104"/>
      <c r="O26" s="103">
        <f t="shared" si="3"/>
        <v>0</v>
      </c>
      <c r="P26" s="105">
        <f>IF(OR(ISERROR($O26-$M26)*S26,($O26-$M26)=0,COUNTBLANK($F26:$J26)&lt;5),IF(COUNTBLANK($F26:$J26)&lt;5,Start!$C$17,0)*S26,($O26-$M26)*S26)</f>
        <v>0</v>
      </c>
      <c r="Q26" s="71"/>
      <c r="R26" s="94"/>
      <c r="S26">
        <v>1</v>
      </c>
      <c r="T26" s="16">
        <f t="shared" si="4"/>
        <v>0</v>
      </c>
    </row>
    <row r="27" spans="1:20" ht="12.75">
      <c r="A27" s="97" t="s">
        <v>38</v>
      </c>
      <c r="B27" s="155">
        <f t="shared" si="0"/>
        <v>42442</v>
      </c>
      <c r="C27" s="151">
        <f t="shared" si="1"/>
        <v>42442</v>
      </c>
      <c r="D27" s="98"/>
      <c r="E27" s="99"/>
      <c r="F27" s="100"/>
      <c r="G27" s="101"/>
      <c r="H27" s="101"/>
      <c r="I27" s="101"/>
      <c r="J27" s="102"/>
      <c r="K27" s="100"/>
      <c r="L27" s="102"/>
      <c r="M27" s="103">
        <f t="shared" si="2"/>
        <v>0</v>
      </c>
      <c r="N27" s="104"/>
      <c r="O27" s="103">
        <f t="shared" si="3"/>
        <v>0</v>
      </c>
      <c r="P27" s="105">
        <f>IF(OR(ISERROR($O27-$M27)*S27,($O27-$M27)=0,COUNTBLANK($F27:$J27)&lt;5),IF(COUNTBLANK($F27:$J27)&lt;5,Start!$C$17,0)*S27,($O27-$M27)*S27)</f>
        <v>0</v>
      </c>
      <c r="Q27" s="71"/>
      <c r="R27" s="94"/>
      <c r="S27">
        <v>1</v>
      </c>
      <c r="T27" s="16">
        <f t="shared" si="4"/>
        <v>0</v>
      </c>
    </row>
    <row r="28" spans="1:20" ht="12.75">
      <c r="A28" s="85" t="s">
        <v>39</v>
      </c>
      <c r="B28" s="154">
        <f t="shared" si="0"/>
        <v>42443</v>
      </c>
      <c r="C28" s="150">
        <f t="shared" si="1"/>
        <v>42443</v>
      </c>
      <c r="D28" s="86"/>
      <c r="E28" s="87"/>
      <c r="F28" s="88"/>
      <c r="G28" s="89"/>
      <c r="H28" s="89"/>
      <c r="I28" s="89"/>
      <c r="J28" s="90"/>
      <c r="K28" s="88"/>
      <c r="L28" s="90"/>
      <c r="M28" s="91">
        <f t="shared" si="2"/>
        <v>0</v>
      </c>
      <c r="N28" s="92"/>
      <c r="O28" s="91">
        <f t="shared" si="3"/>
        <v>0</v>
      </c>
      <c r="P28" s="93">
        <f>IF(OR(ISERROR($O28-$M28)*S28,($O28-$M28)=0,COUNTBLANK($F28:$J28)&lt;5),IF(COUNTBLANK($F28:$J28)&lt;5,Start!$C$17,0)*S28,($O28-$M28)*S28)</f>
        <v>0</v>
      </c>
      <c r="Q28" s="71"/>
      <c r="R28" s="94"/>
      <c r="S28">
        <v>1</v>
      </c>
      <c r="T28" s="16">
        <f t="shared" si="4"/>
        <v>0</v>
      </c>
    </row>
    <row r="29" spans="1:20" ht="12.75">
      <c r="A29" s="85" t="s">
        <v>40</v>
      </c>
      <c r="B29" s="154">
        <f t="shared" si="0"/>
        <v>42444</v>
      </c>
      <c r="C29" s="150">
        <f t="shared" si="1"/>
        <v>42444</v>
      </c>
      <c r="D29" s="86"/>
      <c r="E29" s="87"/>
      <c r="F29" s="88"/>
      <c r="G29" s="89"/>
      <c r="H29" s="89"/>
      <c r="I29" s="89"/>
      <c r="J29" s="90"/>
      <c r="K29" s="88"/>
      <c r="L29" s="90"/>
      <c r="M29" s="91">
        <f t="shared" si="2"/>
        <v>0</v>
      </c>
      <c r="N29" s="92"/>
      <c r="O29" s="91">
        <f t="shared" si="3"/>
        <v>0</v>
      </c>
      <c r="P29" s="93">
        <f>IF(OR(ISERROR($O29-$M29)*S29,($O29-$M29)=0,COUNTBLANK($F29:$J29)&lt;5),IF(COUNTBLANK($F29:$J29)&lt;5,Start!$C$17,0)*S29,($O29-$M29)*S29)</f>
        <v>0</v>
      </c>
      <c r="Q29" s="71"/>
      <c r="R29" s="94"/>
      <c r="S29">
        <v>1</v>
      </c>
      <c r="T29" s="16">
        <f t="shared" si="4"/>
        <v>0</v>
      </c>
    </row>
    <row r="30" spans="1:20" ht="12.75">
      <c r="A30" s="85" t="s">
        <v>41</v>
      </c>
      <c r="B30" s="154">
        <f t="shared" si="0"/>
        <v>42445</v>
      </c>
      <c r="C30" s="150">
        <f t="shared" si="1"/>
        <v>42445</v>
      </c>
      <c r="D30" s="86"/>
      <c r="E30" s="87"/>
      <c r="F30" s="88"/>
      <c r="G30" s="89"/>
      <c r="H30" s="89"/>
      <c r="I30" s="89"/>
      <c r="J30" s="90"/>
      <c r="K30" s="88"/>
      <c r="L30" s="90"/>
      <c r="M30" s="91">
        <f t="shared" si="2"/>
        <v>0</v>
      </c>
      <c r="N30" s="92"/>
      <c r="O30" s="91">
        <f t="shared" si="3"/>
        <v>0</v>
      </c>
      <c r="P30" s="93">
        <f>IF(OR(ISERROR($O30-$M30)*S30,($O30-$M30)=0,COUNTBLANK($F30:$J30)&lt;5),IF(COUNTBLANK($F30:$J30)&lt;5,Start!$C$17,0)*S30,($O30-$M30)*S30)</f>
        <v>0</v>
      </c>
      <c r="Q30" s="71"/>
      <c r="R30" s="94"/>
      <c r="S30">
        <v>1</v>
      </c>
      <c r="T30" s="16">
        <f t="shared" si="4"/>
        <v>0</v>
      </c>
    </row>
    <row r="31" spans="1:20" ht="12.75">
      <c r="A31" s="85" t="s">
        <v>42</v>
      </c>
      <c r="B31" s="154">
        <f t="shared" si="0"/>
        <v>42446</v>
      </c>
      <c r="C31" s="150">
        <f t="shared" si="1"/>
        <v>42446</v>
      </c>
      <c r="D31" s="86"/>
      <c r="E31" s="87"/>
      <c r="F31" s="88"/>
      <c r="G31" s="89"/>
      <c r="H31" s="89"/>
      <c r="I31" s="89"/>
      <c r="J31" s="90"/>
      <c r="K31" s="88"/>
      <c r="L31" s="90"/>
      <c r="M31" s="91">
        <f t="shared" si="2"/>
        <v>0</v>
      </c>
      <c r="N31" s="92"/>
      <c r="O31" s="91">
        <f t="shared" si="3"/>
        <v>0</v>
      </c>
      <c r="P31" s="93">
        <f>IF(OR(ISERROR($O31-$M31)*S31,($O31-$M31)=0,COUNTBLANK($F31:$J31)&lt;5),IF(COUNTBLANK($F31:$J31)&lt;5,Start!$C$17,0)*S31,($O31-$M31)*S31)</f>
        <v>0</v>
      </c>
      <c r="Q31" s="71"/>
      <c r="R31" s="94"/>
      <c r="S31">
        <v>1</v>
      </c>
      <c r="T31" s="16">
        <f t="shared" si="4"/>
        <v>0</v>
      </c>
    </row>
    <row r="32" spans="1:20" ht="12.75">
      <c r="A32" s="85" t="s">
        <v>43</v>
      </c>
      <c r="B32" s="154">
        <f t="shared" si="0"/>
        <v>42447</v>
      </c>
      <c r="C32" s="150">
        <f t="shared" si="1"/>
        <v>42447</v>
      </c>
      <c r="D32" s="86"/>
      <c r="E32" s="87"/>
      <c r="F32" s="88"/>
      <c r="G32" s="89"/>
      <c r="H32" s="89"/>
      <c r="I32" s="89"/>
      <c r="J32" s="90"/>
      <c r="K32" s="88"/>
      <c r="L32" s="90"/>
      <c r="M32" s="91">
        <f t="shared" si="2"/>
        <v>0</v>
      </c>
      <c r="N32" s="92"/>
      <c r="O32" s="91">
        <f t="shared" si="3"/>
        <v>0</v>
      </c>
      <c r="P32" s="93">
        <f>IF(OR(ISERROR($O32-$M32)*S32,($O32-$M32)=0,COUNTBLANK($F32:$J32)&lt;5),IF(COUNTBLANK($F32:$J32)&lt;5,Start!$C$17,0)*S32,($O32-$M32)*S32)</f>
        <v>0</v>
      </c>
      <c r="Q32" s="71"/>
      <c r="R32" s="94"/>
      <c r="S32">
        <v>1</v>
      </c>
      <c r="T32" s="16">
        <f t="shared" si="4"/>
        <v>0</v>
      </c>
    </row>
    <row r="33" spans="1:20" ht="12.75">
      <c r="A33" s="97" t="s">
        <v>44</v>
      </c>
      <c r="B33" s="155">
        <f t="shared" si="0"/>
        <v>42448</v>
      </c>
      <c r="C33" s="151">
        <f t="shared" si="1"/>
        <v>42448</v>
      </c>
      <c r="D33" s="98"/>
      <c r="E33" s="99"/>
      <c r="F33" s="100"/>
      <c r="G33" s="101"/>
      <c r="H33" s="101"/>
      <c r="I33" s="101"/>
      <c r="J33" s="102"/>
      <c r="K33" s="100"/>
      <c r="L33" s="102"/>
      <c r="M33" s="103">
        <f t="shared" si="2"/>
        <v>0</v>
      </c>
      <c r="N33" s="104"/>
      <c r="O33" s="103">
        <f t="shared" si="3"/>
        <v>0</v>
      </c>
      <c r="P33" s="105">
        <f>IF(OR(ISERROR($O33-$M33)*S33,($O33-$M33)=0,COUNTBLANK($F33:$J33)&lt;5),IF(COUNTBLANK($F33:$J33)&lt;5,Start!$C$17,0)*S33,($O33-$M33)*S33)</f>
        <v>0</v>
      </c>
      <c r="Q33" s="71"/>
      <c r="R33" s="94"/>
      <c r="S33">
        <v>1</v>
      </c>
      <c r="T33" s="16">
        <f t="shared" si="4"/>
        <v>0</v>
      </c>
    </row>
    <row r="34" spans="1:20" ht="12.75">
      <c r="A34" s="97" t="s">
        <v>45</v>
      </c>
      <c r="B34" s="155">
        <f t="shared" si="0"/>
        <v>42449</v>
      </c>
      <c r="C34" s="151">
        <f t="shared" si="1"/>
        <v>42449</v>
      </c>
      <c r="D34" s="98"/>
      <c r="E34" s="99"/>
      <c r="F34" s="100"/>
      <c r="G34" s="101"/>
      <c r="H34" s="101"/>
      <c r="I34" s="101"/>
      <c r="J34" s="102"/>
      <c r="K34" s="100"/>
      <c r="L34" s="102"/>
      <c r="M34" s="103">
        <f t="shared" si="2"/>
        <v>0</v>
      </c>
      <c r="N34" s="104"/>
      <c r="O34" s="103">
        <f t="shared" si="3"/>
        <v>0</v>
      </c>
      <c r="P34" s="105">
        <f>IF(OR(ISERROR($O34-$M34)*S34,($O34-$M34)=0,COUNTBLANK($F34:$J34)&lt;5),IF(COUNTBLANK($F34:$J34)&lt;5,Start!$C$17,0)*S34,($O34-$M34)*S34)</f>
        <v>0</v>
      </c>
      <c r="Q34" s="71"/>
      <c r="R34" s="94"/>
      <c r="S34">
        <v>1</v>
      </c>
      <c r="T34" s="16">
        <f t="shared" si="4"/>
        <v>0</v>
      </c>
    </row>
    <row r="35" spans="1:20" ht="12.75">
      <c r="A35" s="85" t="s">
        <v>46</v>
      </c>
      <c r="B35" s="154">
        <f t="shared" si="0"/>
        <v>42450</v>
      </c>
      <c r="C35" s="150">
        <f t="shared" si="1"/>
        <v>42450</v>
      </c>
      <c r="D35" s="86"/>
      <c r="E35" s="87"/>
      <c r="F35" s="88"/>
      <c r="G35" s="89"/>
      <c r="H35" s="89"/>
      <c r="I35" s="89"/>
      <c r="J35" s="90"/>
      <c r="K35" s="88"/>
      <c r="L35" s="90"/>
      <c r="M35" s="91">
        <f t="shared" si="2"/>
        <v>0</v>
      </c>
      <c r="N35" s="92"/>
      <c r="O35" s="91">
        <f t="shared" si="3"/>
        <v>0</v>
      </c>
      <c r="P35" s="93">
        <f>IF(OR(ISERROR($O35-$M35)*S35,($O35-$M35)=0,COUNTBLANK($F35:$J35)&lt;5),IF(COUNTBLANK($F35:$J35)&lt;5,Start!$C$17,0)*S35,($O35-$M35)*S35)</f>
        <v>0</v>
      </c>
      <c r="Q35" s="71"/>
      <c r="R35" s="94"/>
      <c r="S35">
        <v>1</v>
      </c>
      <c r="T35" s="16">
        <f t="shared" si="4"/>
        <v>0</v>
      </c>
    </row>
    <row r="36" spans="1:20" ht="12.75">
      <c r="A36" s="85" t="s">
        <v>47</v>
      </c>
      <c r="B36" s="154">
        <f t="shared" si="0"/>
        <v>42451</v>
      </c>
      <c r="C36" s="150">
        <f t="shared" si="1"/>
        <v>42451</v>
      </c>
      <c r="D36" s="86"/>
      <c r="E36" s="87"/>
      <c r="F36" s="88"/>
      <c r="G36" s="89"/>
      <c r="H36" s="89"/>
      <c r="I36" s="89"/>
      <c r="J36" s="90"/>
      <c r="K36" s="88"/>
      <c r="L36" s="90"/>
      <c r="M36" s="91">
        <f t="shared" si="2"/>
        <v>0</v>
      </c>
      <c r="N36" s="92"/>
      <c r="O36" s="91">
        <f t="shared" si="3"/>
        <v>0</v>
      </c>
      <c r="P36" s="93">
        <f>IF(OR(ISERROR($O36-$M36)*S36,($O36-$M36)=0,COUNTBLANK($F36:$J36)&lt;5),IF(COUNTBLANK($F36:$J36)&lt;5,Start!$C$17,0)*S36,($O36-$M36)*S36)</f>
        <v>0</v>
      </c>
      <c r="Q36" s="71"/>
      <c r="R36" s="94"/>
      <c r="S36">
        <v>1</v>
      </c>
      <c r="T36" s="16">
        <f t="shared" si="4"/>
        <v>0</v>
      </c>
    </row>
    <row r="37" spans="1:20" ht="12.75">
      <c r="A37" s="85" t="s">
        <v>48</v>
      </c>
      <c r="B37" s="154">
        <f t="shared" si="0"/>
        <v>42452</v>
      </c>
      <c r="C37" s="150">
        <f t="shared" si="1"/>
        <v>42452</v>
      </c>
      <c r="D37" s="86"/>
      <c r="E37" s="87"/>
      <c r="F37" s="88"/>
      <c r="G37" s="89"/>
      <c r="H37" s="89"/>
      <c r="I37" s="89"/>
      <c r="J37" s="90"/>
      <c r="K37" s="88"/>
      <c r="L37" s="90"/>
      <c r="M37" s="91">
        <f t="shared" si="2"/>
        <v>0</v>
      </c>
      <c r="N37" s="92"/>
      <c r="O37" s="91">
        <f t="shared" si="3"/>
        <v>0</v>
      </c>
      <c r="P37" s="93">
        <f>IF(OR(ISERROR($O37-$M37)*S37,($O37-$M37)=0,COUNTBLANK($F37:$J37)&lt;5),IF(COUNTBLANK($F37:$J37)&lt;5,Start!$C$17,0)*S37,($O37-$M37)*S37)</f>
        <v>0</v>
      </c>
      <c r="Q37" s="71"/>
      <c r="R37" s="94"/>
      <c r="S37">
        <v>1</v>
      </c>
      <c r="T37" s="16">
        <f t="shared" si="4"/>
        <v>0</v>
      </c>
    </row>
    <row r="38" spans="1:20" ht="12.75">
      <c r="A38" s="85" t="s">
        <v>49</v>
      </c>
      <c r="B38" s="154">
        <f t="shared" si="0"/>
        <v>42453</v>
      </c>
      <c r="C38" s="150">
        <f t="shared" si="1"/>
        <v>42453</v>
      </c>
      <c r="D38" s="86"/>
      <c r="E38" s="87"/>
      <c r="F38" s="88"/>
      <c r="G38" s="89"/>
      <c r="H38" s="89"/>
      <c r="I38" s="89"/>
      <c r="J38" s="90"/>
      <c r="K38" s="88"/>
      <c r="L38" s="90"/>
      <c r="M38" s="91">
        <f t="shared" si="2"/>
        <v>0</v>
      </c>
      <c r="N38" s="92"/>
      <c r="O38" s="91">
        <f t="shared" si="3"/>
        <v>0</v>
      </c>
      <c r="P38" s="93">
        <f>IF(OR(ISERROR($O38-$M38)*S38,($O38-$M38)=0,COUNTBLANK($F38:$J38)&lt;5),IF(COUNTBLANK($F38:$J38)&lt;5,Start!$C$17,0)*S38,($O38-$M38)*S38)</f>
        <v>0</v>
      </c>
      <c r="Q38" s="71"/>
      <c r="R38" s="94"/>
      <c r="S38">
        <v>1</v>
      </c>
      <c r="T38" s="16">
        <f t="shared" si="4"/>
        <v>0</v>
      </c>
    </row>
    <row r="39" spans="1:20" ht="12.75">
      <c r="A39" s="74" t="s">
        <v>50</v>
      </c>
      <c r="B39" s="153">
        <f t="shared" si="0"/>
        <v>42454</v>
      </c>
      <c r="C39" s="149">
        <f t="shared" si="1"/>
        <v>42454</v>
      </c>
      <c r="D39" s="75"/>
      <c r="E39" s="76"/>
      <c r="F39" s="77"/>
      <c r="G39" s="78"/>
      <c r="H39" s="78"/>
      <c r="I39" s="78"/>
      <c r="J39" s="79"/>
      <c r="K39" s="77"/>
      <c r="L39" s="79"/>
      <c r="M39" s="82">
        <f t="shared" si="2"/>
        <v>0</v>
      </c>
      <c r="N39" s="83"/>
      <c r="O39" s="82">
        <f t="shared" si="3"/>
        <v>0</v>
      </c>
      <c r="P39" s="84">
        <f>IF(OR(ISERROR($O39-$M39)*S39,($O39-$M39)=0,COUNTBLANK($F39:$J39)&lt;5),IF(COUNTBLANK($F39:$J39)&lt;5,Start!$C$17,0)*S39,($O39-$M39)*S39)</f>
        <v>0</v>
      </c>
      <c r="Q39" s="71"/>
      <c r="R39" s="94"/>
      <c r="S39">
        <v>1</v>
      </c>
      <c r="T39" s="16">
        <f t="shared" si="4"/>
        <v>0</v>
      </c>
    </row>
    <row r="40" spans="1:20" ht="12.75">
      <c r="A40" s="97" t="s">
        <v>51</v>
      </c>
      <c r="B40" s="155">
        <f t="shared" si="0"/>
        <v>42455</v>
      </c>
      <c r="C40" s="151">
        <f t="shared" si="1"/>
        <v>42455</v>
      </c>
      <c r="D40" s="98"/>
      <c r="E40" s="99"/>
      <c r="F40" s="100"/>
      <c r="G40" s="101"/>
      <c r="H40" s="101"/>
      <c r="I40" s="101"/>
      <c r="J40" s="102"/>
      <c r="K40" s="100"/>
      <c r="L40" s="102"/>
      <c r="M40" s="103">
        <f t="shared" si="2"/>
        <v>0</v>
      </c>
      <c r="N40" s="104"/>
      <c r="O40" s="103">
        <f t="shared" si="3"/>
        <v>0</v>
      </c>
      <c r="P40" s="105">
        <f>IF(OR(ISERROR($O40-$M40)*S40,($O40-$M40)=0,COUNTBLANK($F40:$J40)&lt;5),IF(COUNTBLANK($F40:$J40)&lt;5,Start!$C$17,0)*S40,($O40-$M40)*S40)</f>
        <v>0</v>
      </c>
      <c r="Q40" s="71"/>
      <c r="R40" s="94"/>
      <c r="S40">
        <v>1</v>
      </c>
      <c r="T40" s="16">
        <f t="shared" si="4"/>
        <v>0</v>
      </c>
    </row>
    <row r="41" spans="1:20" ht="12.75">
      <c r="A41" s="74" t="s">
        <v>52</v>
      </c>
      <c r="B41" s="153">
        <f t="shared" si="0"/>
        <v>42456</v>
      </c>
      <c r="C41" s="149">
        <f t="shared" si="1"/>
        <v>42456</v>
      </c>
      <c r="D41" s="75"/>
      <c r="E41" s="76"/>
      <c r="F41" s="77"/>
      <c r="G41" s="78"/>
      <c r="H41" s="78"/>
      <c r="I41" s="78"/>
      <c r="J41" s="79"/>
      <c r="K41" s="77"/>
      <c r="L41" s="79"/>
      <c r="M41" s="82">
        <f t="shared" si="2"/>
        <v>0</v>
      </c>
      <c r="N41" s="83"/>
      <c r="O41" s="82">
        <f t="shared" si="3"/>
        <v>0</v>
      </c>
      <c r="P41" s="84">
        <f>IF(OR(ISERROR($O41-$M41)*S41,($O41-$M41)=0,COUNTBLANK($F41:$J41)&lt;5),IF(COUNTBLANK($F41:$J41)&lt;5,Start!$C$17,0)*S41,($O41-$M41)*S41)</f>
        <v>0</v>
      </c>
      <c r="Q41" s="71"/>
      <c r="R41" s="71"/>
      <c r="S41">
        <v>1</v>
      </c>
      <c r="T41" s="16">
        <f t="shared" si="4"/>
        <v>0</v>
      </c>
    </row>
    <row r="42" spans="1:20" ht="12.75">
      <c r="A42" s="74" t="s">
        <v>53</v>
      </c>
      <c r="B42" s="153">
        <f t="shared" si="0"/>
        <v>42457</v>
      </c>
      <c r="C42" s="149">
        <f t="shared" si="1"/>
        <v>42457</v>
      </c>
      <c r="D42" s="75"/>
      <c r="E42" s="76"/>
      <c r="F42" s="77"/>
      <c r="G42" s="78"/>
      <c r="H42" s="78"/>
      <c r="I42" s="78"/>
      <c r="J42" s="79"/>
      <c r="K42" s="77"/>
      <c r="L42" s="79"/>
      <c r="M42" s="82">
        <f t="shared" si="2"/>
        <v>0</v>
      </c>
      <c r="N42" s="83"/>
      <c r="O42" s="82">
        <f t="shared" si="3"/>
        <v>0</v>
      </c>
      <c r="P42" s="84">
        <f>IF(OR(ISERROR($O42-$M42)*S42,($O42-$M42)=0,COUNTBLANK($F42:$J42)&lt;5),IF(COUNTBLANK($F42:$J42)&lt;5,Start!$C$17,0)*S42,($O42-$M42)*S42)</f>
        <v>0</v>
      </c>
      <c r="Q42" s="71"/>
      <c r="R42" s="71"/>
      <c r="S42">
        <v>1</v>
      </c>
      <c r="T42" s="16">
        <f t="shared" si="4"/>
        <v>0</v>
      </c>
    </row>
    <row r="43" spans="1:20" ht="12.75">
      <c r="A43" s="85" t="s">
        <v>54</v>
      </c>
      <c r="B43" s="154">
        <f t="shared" si="0"/>
        <v>42458</v>
      </c>
      <c r="C43" s="150">
        <f t="shared" si="1"/>
        <v>42458</v>
      </c>
      <c r="D43" s="86"/>
      <c r="E43" s="87"/>
      <c r="F43" s="88"/>
      <c r="G43" s="89"/>
      <c r="H43" s="89"/>
      <c r="I43" s="89"/>
      <c r="J43" s="90"/>
      <c r="K43" s="88"/>
      <c r="L43" s="90"/>
      <c r="M43" s="91">
        <f t="shared" si="2"/>
        <v>0</v>
      </c>
      <c r="N43" s="92"/>
      <c r="O43" s="91">
        <f t="shared" si="3"/>
        <v>0</v>
      </c>
      <c r="P43" s="93">
        <f>IF(OR(ISERROR($O43-$M43)*S43,($O43-$M43)=0,COUNTBLANK($F43:$J43)&lt;5),IF(COUNTBLANK($F43:$J43)&lt;5,Start!$C$17,0)*S43,($O43-$M43)*S43)</f>
        <v>0</v>
      </c>
      <c r="Q43" s="71"/>
      <c r="R43" s="71"/>
      <c r="S43">
        <v>1</v>
      </c>
      <c r="T43" s="16">
        <f t="shared" si="4"/>
        <v>0</v>
      </c>
    </row>
    <row r="44" spans="1:20" ht="12.75">
      <c r="A44" s="85" t="s">
        <v>55</v>
      </c>
      <c r="B44" s="154">
        <f t="shared" si="0"/>
        <v>42459</v>
      </c>
      <c r="C44" s="150">
        <f t="shared" si="1"/>
        <v>42459</v>
      </c>
      <c r="D44" s="86"/>
      <c r="E44" s="87"/>
      <c r="F44" s="88"/>
      <c r="G44" s="89"/>
      <c r="H44" s="89"/>
      <c r="I44" s="89"/>
      <c r="J44" s="90"/>
      <c r="K44" s="88"/>
      <c r="L44" s="90"/>
      <c r="M44" s="91">
        <f t="shared" si="2"/>
        <v>0</v>
      </c>
      <c r="N44" s="92"/>
      <c r="O44" s="91">
        <f t="shared" si="3"/>
        <v>0</v>
      </c>
      <c r="P44" s="93">
        <f>IF(OR(ISERROR($O44-$M44)*S44,($O44-$M44)=0,COUNTBLANK($F44:$J44)&lt;5),IF(COUNTBLANK($F44:$J44)&lt;5,Start!$C$17,0)*S44,($O44-$M44)*S44)</f>
        <v>0</v>
      </c>
      <c r="Q44" s="71"/>
      <c r="R44" s="71"/>
      <c r="S44">
        <v>1</v>
      </c>
      <c r="T44" s="16">
        <f t="shared" si="4"/>
        <v>0</v>
      </c>
    </row>
    <row r="45" spans="1:20" ht="13.5" thickBot="1">
      <c r="A45" s="106" t="s">
        <v>56</v>
      </c>
      <c r="B45" s="156">
        <f t="shared" si="0"/>
        <v>42460</v>
      </c>
      <c r="C45" s="152">
        <f t="shared" si="1"/>
        <v>42460</v>
      </c>
      <c r="D45" s="107"/>
      <c r="E45" s="108"/>
      <c r="F45" s="109"/>
      <c r="G45" s="110"/>
      <c r="H45" s="110"/>
      <c r="I45" s="110"/>
      <c r="J45" s="111"/>
      <c r="K45" s="109"/>
      <c r="L45" s="111"/>
      <c r="M45" s="112">
        <f t="shared" si="2"/>
        <v>0</v>
      </c>
      <c r="N45" s="92"/>
      <c r="O45" s="91">
        <f t="shared" si="3"/>
        <v>0</v>
      </c>
      <c r="P45" s="93">
        <f>IF(OR(ISERROR($O45-$M45)*S45,($O45-$M45)=0,COUNTBLANK($F45:$J45)&lt;5),IF(COUNTBLANK($F45:$J45)&lt;5,Start!$C$17,0)*S45,($O45-$M45)*S45)</f>
        <v>0</v>
      </c>
      <c r="Q45" s="71"/>
      <c r="R45" s="71"/>
      <c r="S45">
        <v>1</v>
      </c>
      <c r="T45" s="16">
        <f t="shared" si="4"/>
        <v>0</v>
      </c>
    </row>
    <row r="46" spans="1:20" ht="12.75">
      <c r="A46" s="113"/>
      <c r="B46" s="145"/>
      <c r="C46" s="113"/>
      <c r="E46" s="114"/>
      <c r="F46" s="115">
        <f>31-COUNTBLANK(F15:F45)-T46</f>
        <v>0</v>
      </c>
      <c r="L46" s="116" t="s">
        <v>57</v>
      </c>
      <c r="M46" s="116"/>
      <c r="N46" s="117"/>
      <c r="O46" s="117"/>
      <c r="P46" s="118">
        <f>SUM(P15:P45)</f>
        <v>0</v>
      </c>
      <c r="T46" s="16">
        <f>SUM(T15:T45)</f>
        <v>0</v>
      </c>
    </row>
    <row r="47" spans="1:16" ht="12.75">
      <c r="A47" s="113"/>
      <c r="B47" s="113"/>
      <c r="C47" s="113"/>
      <c r="L47" s="119" t="s">
        <v>58</v>
      </c>
      <c r="M47" s="119"/>
      <c r="N47" s="120"/>
      <c r="O47" s="120"/>
      <c r="P47" s="121"/>
    </row>
    <row r="48" spans="1:16" ht="12.75">
      <c r="A48" s="122"/>
      <c r="B48" s="122"/>
      <c r="C48" s="122"/>
      <c r="L48" s="116" t="s">
        <v>59</v>
      </c>
      <c r="M48" s="116"/>
      <c r="N48" s="123"/>
      <c r="O48" s="123"/>
      <c r="P48" s="124">
        <f>Februar!P51</f>
        <v>-308.5</v>
      </c>
    </row>
    <row r="49" spans="1:16" ht="12.75">
      <c r="A49" s="125"/>
      <c r="B49" s="122"/>
      <c r="C49" s="125"/>
      <c r="L49" s="126" t="s">
        <v>60</v>
      </c>
      <c r="M49" s="126"/>
      <c r="N49" s="123"/>
      <c r="O49" s="123"/>
      <c r="P49" s="124">
        <f>P46+P47+P48</f>
        <v>-308.5</v>
      </c>
    </row>
    <row r="50" spans="7:16" ht="12.75">
      <c r="G50" s="42"/>
      <c r="H50" s="42"/>
      <c r="I50" s="42"/>
      <c r="J50" s="42"/>
      <c r="L50" s="116" t="s">
        <v>61</v>
      </c>
      <c r="M50" s="116"/>
      <c r="N50" s="123"/>
      <c r="O50" s="123"/>
      <c r="P50" s="124">
        <f>Start!E19</f>
        <v>178.5</v>
      </c>
    </row>
    <row r="51" spans="1:16" ht="18" customHeight="1" thickBot="1">
      <c r="A51" s="39"/>
      <c r="B51" s="39"/>
      <c r="C51" s="39"/>
      <c r="G51" s="42"/>
      <c r="H51" s="42"/>
      <c r="I51" s="42"/>
      <c r="J51" s="42"/>
      <c r="L51" s="39" t="s">
        <v>62</v>
      </c>
      <c r="M51" s="39"/>
      <c r="P51" s="127">
        <f>P49-P50</f>
        <v>-487</v>
      </c>
    </row>
    <row r="53" spans="1:3" ht="12.75">
      <c r="A53" s="39"/>
      <c r="B53" s="39"/>
      <c r="C53" s="39"/>
    </row>
  </sheetData>
  <sheetProtection/>
  <mergeCells count="1">
    <mergeCell ref="B9:C9"/>
  </mergeCells>
  <conditionalFormatting sqref="M15:M45 O15:O45">
    <cfRule type="expression" priority="1" dxfId="22" stopIfTrue="1">
      <formula>WEEKDAY($C15,2)&gt;5</formula>
    </cfRule>
    <cfRule type="expression" priority="2" dxfId="1" stopIfTrue="1">
      <formula>$C15=TODAY()</formula>
    </cfRule>
  </conditionalFormatting>
  <conditionalFormatting sqref="P15:P45 N15:N45 D15:L45 A15:A45">
    <cfRule type="expression" priority="3" dxfId="1" stopIfTrue="1">
      <formula>$C15=TODAY()</formula>
    </cfRule>
  </conditionalFormatting>
  <conditionalFormatting sqref="B15:C45">
    <cfRule type="cellIs" priority="4" dxfId="0" operator="equal" stopIfTrue="1">
      <formula>TODAY()</formula>
    </cfRule>
  </conditionalFormatting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T53"/>
  <sheetViews>
    <sheetView showGridLines="0" showZeros="0" zoomScalePageLayoutView="0" workbookViewId="0" topLeftCell="B33">
      <selection activeCell="D15" sqref="D15"/>
    </sheetView>
  </sheetViews>
  <sheetFormatPr defaultColWidth="11.421875" defaultRowHeight="12.75"/>
  <cols>
    <col min="1" max="1" width="3.421875" style="16" hidden="1" customWidth="1"/>
    <col min="2" max="2" width="3.28125" style="16" customWidth="1"/>
    <col min="3" max="3" width="8.7109375" style="16" bestFit="1" customWidth="1"/>
    <col min="4" max="5" width="5.7109375" style="16" customWidth="1"/>
    <col min="6" max="10" width="4.7109375" style="16" customWidth="1"/>
    <col min="11" max="12" width="7.7109375" style="16" customWidth="1"/>
    <col min="13" max="13" width="7.7109375" style="16" hidden="1" customWidth="1"/>
    <col min="14" max="14" width="13.140625" style="16" customWidth="1"/>
    <col min="15" max="15" width="13.140625" style="16" hidden="1" customWidth="1"/>
    <col min="16" max="16" width="11.140625" style="16" customWidth="1"/>
    <col min="17" max="17" width="6.140625" style="41" customWidth="1"/>
    <col min="18" max="18" width="5.421875" style="41" customWidth="1"/>
    <col min="19" max="20" width="0" style="16" hidden="1" customWidth="1"/>
    <col min="21" max="16384" width="11.421875" style="16" customWidth="1"/>
  </cols>
  <sheetData>
    <row r="1" spans="1:18" s="37" customFormat="1" ht="20.25">
      <c r="A1" s="36"/>
      <c r="B1" s="36" t="s">
        <v>0</v>
      </c>
      <c r="C1" s="36"/>
      <c r="D1" s="16"/>
      <c r="Q1" s="38"/>
      <c r="R1" s="38"/>
    </row>
    <row r="2" spans="1:17" ht="12.75">
      <c r="A2" s="39"/>
      <c r="B2" s="39"/>
      <c r="C2" s="39"/>
      <c r="Q2" s="40"/>
    </row>
    <row r="3" spans="7:17" ht="12.75">
      <c r="G3" s="42"/>
      <c r="Q3" s="40"/>
    </row>
    <row r="4" ht="50.25" customHeight="1"/>
    <row r="5" spans="1:17" ht="12" customHeight="1">
      <c r="A5" s="39"/>
      <c r="B5" s="39" t="s">
        <v>1</v>
      </c>
      <c r="C5" s="39"/>
      <c r="D5" s="39"/>
      <c r="E5" s="39"/>
      <c r="F5" s="39"/>
      <c r="G5" s="39" t="s">
        <v>2</v>
      </c>
      <c r="H5" s="39"/>
      <c r="I5" s="39"/>
      <c r="K5" s="39" t="s">
        <v>3</v>
      </c>
      <c r="L5" s="39"/>
      <c r="M5" s="39"/>
      <c r="N5" s="39"/>
      <c r="O5" s="39"/>
      <c r="P5" s="39" t="s">
        <v>4</v>
      </c>
      <c r="Q5" s="40"/>
    </row>
    <row r="6" spans="2:18" s="43" customFormat="1" ht="21.75" customHeight="1">
      <c r="B6" s="43" t="str">
        <f>Start!E11</f>
        <v>Mustermann</v>
      </c>
      <c r="G6" s="43" t="str">
        <f>Start!E9</f>
        <v>Max</v>
      </c>
      <c r="K6" s="43" t="str">
        <f>Start!E13</f>
        <v>max</v>
      </c>
      <c r="N6" s="128">
        <f>DATE($P$6,4,1)</f>
        <v>42461</v>
      </c>
      <c r="O6" s="128"/>
      <c r="P6" s="129">
        <f>Start!E7</f>
        <v>2016</v>
      </c>
      <c r="Q6" s="45"/>
      <c r="R6" s="46"/>
    </row>
    <row r="7" spans="1:17" ht="8.25" customHeight="1" thickBot="1">
      <c r="A7" s="42"/>
      <c r="B7" s="42"/>
      <c r="C7" s="42"/>
      <c r="Q7" s="40"/>
    </row>
    <row r="8" spans="1:18" s="52" customFormat="1" ht="3.75" customHeight="1">
      <c r="A8" s="47"/>
      <c r="B8" s="48"/>
      <c r="C8" s="50"/>
      <c r="D8" s="48"/>
      <c r="E8" s="49"/>
      <c r="F8" s="48"/>
      <c r="G8" s="50"/>
      <c r="H8" s="50"/>
      <c r="I8" s="50"/>
      <c r="J8" s="49"/>
      <c r="K8" s="48"/>
      <c r="L8" s="49"/>
      <c r="M8" s="49"/>
      <c r="N8" s="49"/>
      <c r="O8" s="49"/>
      <c r="P8" s="49"/>
      <c r="Q8" s="51"/>
      <c r="R8" s="51"/>
    </row>
    <row r="9" spans="1:18" ht="12.75">
      <c r="A9" s="53"/>
      <c r="B9" s="172" t="s">
        <v>15</v>
      </c>
      <c r="C9" s="173"/>
      <c r="D9" s="55" t="s">
        <v>105</v>
      </c>
      <c r="E9" s="56"/>
      <c r="F9" s="55" t="s">
        <v>5</v>
      </c>
      <c r="G9" s="57"/>
      <c r="H9" s="57"/>
      <c r="I9" s="57"/>
      <c r="J9" s="56"/>
      <c r="K9" s="55" t="s">
        <v>6</v>
      </c>
      <c r="L9" s="56"/>
      <c r="M9" s="56"/>
      <c r="N9" s="58" t="s">
        <v>7</v>
      </c>
      <c r="O9" s="58"/>
      <c r="P9" s="58" t="s">
        <v>8</v>
      </c>
      <c r="Q9" s="55"/>
      <c r="R9" s="59"/>
    </row>
    <row r="10" spans="1:18" ht="12.75">
      <c r="A10" s="53"/>
      <c r="B10" s="54"/>
      <c r="C10" s="146"/>
      <c r="D10" s="55"/>
      <c r="E10" s="56"/>
      <c r="F10" s="55" t="s">
        <v>9</v>
      </c>
      <c r="G10" s="57"/>
      <c r="H10" s="57"/>
      <c r="I10" s="57"/>
      <c r="J10" s="56"/>
      <c r="K10" s="55" t="s">
        <v>10</v>
      </c>
      <c r="L10" s="56"/>
      <c r="M10" s="56"/>
      <c r="N10" s="60"/>
      <c r="O10" s="60"/>
      <c r="P10" s="58" t="s">
        <v>11</v>
      </c>
      <c r="Q10" s="55"/>
      <c r="R10" s="59"/>
    </row>
    <row r="11" spans="1:18" s="52" customFormat="1" ht="3.75" customHeight="1">
      <c r="A11" s="61"/>
      <c r="B11" s="62"/>
      <c r="C11" s="64"/>
      <c r="D11" s="62"/>
      <c r="E11" s="63"/>
      <c r="F11" s="62"/>
      <c r="G11" s="64"/>
      <c r="H11" s="64"/>
      <c r="I11" s="64"/>
      <c r="J11" s="63"/>
      <c r="K11" s="62"/>
      <c r="L11" s="63"/>
      <c r="M11" s="64"/>
      <c r="N11" s="61"/>
      <c r="O11" s="64"/>
      <c r="P11" s="61"/>
      <c r="Q11" s="51"/>
      <c r="R11" s="51"/>
    </row>
    <row r="12" spans="1:18" ht="12.75">
      <c r="A12" s="65"/>
      <c r="B12" s="66"/>
      <c r="C12" s="147"/>
      <c r="D12" s="67"/>
      <c r="E12" s="58"/>
      <c r="F12" s="68"/>
      <c r="G12" s="69"/>
      <c r="H12" s="69" t="s">
        <v>12</v>
      </c>
      <c r="I12" s="69" t="s">
        <v>13</v>
      </c>
      <c r="J12" s="70" t="s">
        <v>14</v>
      </c>
      <c r="K12" s="68"/>
      <c r="L12" s="70"/>
      <c r="M12" s="58"/>
      <c r="N12" s="58"/>
      <c r="O12" s="58"/>
      <c r="P12" s="58"/>
      <c r="Q12" s="71"/>
      <c r="R12" s="71"/>
    </row>
    <row r="13" spans="1:18" ht="12.75">
      <c r="A13" s="72"/>
      <c r="B13" s="66"/>
      <c r="C13" s="147"/>
      <c r="D13" s="68" t="s">
        <v>16</v>
      </c>
      <c r="E13" s="70" t="s">
        <v>17</v>
      </c>
      <c r="F13" s="67" t="s">
        <v>18</v>
      </c>
      <c r="G13" s="69" t="s">
        <v>19</v>
      </c>
      <c r="H13" s="69" t="s">
        <v>20</v>
      </c>
      <c r="I13" s="73" t="s">
        <v>21</v>
      </c>
      <c r="J13" s="70" t="s">
        <v>22</v>
      </c>
      <c r="K13" s="68" t="s">
        <v>23</v>
      </c>
      <c r="L13" s="70" t="s">
        <v>24</v>
      </c>
      <c r="M13" s="58"/>
      <c r="N13" s="58"/>
      <c r="O13" s="58"/>
      <c r="P13" s="58"/>
      <c r="Q13" s="71"/>
      <c r="R13" s="71"/>
    </row>
    <row r="14" spans="1:18" ht="12.75">
      <c r="A14" s="65"/>
      <c r="B14" s="148"/>
      <c r="C14" s="147"/>
      <c r="D14" s="68"/>
      <c r="E14" s="70"/>
      <c r="F14" s="68"/>
      <c r="G14" s="69"/>
      <c r="H14" s="69"/>
      <c r="I14" s="69"/>
      <c r="J14" s="70" t="s">
        <v>25</v>
      </c>
      <c r="K14" s="68"/>
      <c r="L14" s="70"/>
      <c r="M14" s="58"/>
      <c r="N14" s="58"/>
      <c r="O14" s="58"/>
      <c r="P14" s="58"/>
      <c r="Q14" s="71"/>
      <c r="R14" s="71"/>
    </row>
    <row r="15" spans="1:20" ht="13.5" customHeight="1">
      <c r="A15" s="85" t="s">
        <v>26</v>
      </c>
      <c r="B15" s="154">
        <f>+C15</f>
        <v>42461</v>
      </c>
      <c r="C15" s="150">
        <f>+DATE($P$6,MONTH(N$6),1)</f>
        <v>42461</v>
      </c>
      <c r="D15" s="86"/>
      <c r="E15" s="87"/>
      <c r="F15" s="88"/>
      <c r="G15" s="89"/>
      <c r="H15" s="89"/>
      <c r="I15" s="89"/>
      <c r="J15" s="90"/>
      <c r="K15" s="88"/>
      <c r="L15" s="90"/>
      <c r="M15" s="91">
        <f>(L15-K15)*24</f>
        <v>0</v>
      </c>
      <c r="N15" s="92"/>
      <c r="O15" s="91">
        <f>(E15-D15)*24</f>
        <v>0</v>
      </c>
      <c r="P15" s="93">
        <f>IF(OR(ISERROR($O15-$M15)*S15,($O15-$M15)=0,COUNTBLANK($F15:$J15)&lt;5),IF(COUNTBLANK($F15:$J15)&lt;5,Start!$C$17,0)*S15,($O15-$M15)*S15)</f>
        <v>0</v>
      </c>
      <c r="Q15" s="71"/>
      <c r="R15" s="71"/>
      <c r="S15">
        <v>1</v>
      </c>
      <c r="T15" s="16">
        <f>IF(F15&lt;&gt;"",IF(S15=0.5,0.5,0),0)</f>
        <v>0</v>
      </c>
    </row>
    <row r="16" spans="1:20" ht="12.75">
      <c r="A16" s="97" t="s">
        <v>27</v>
      </c>
      <c r="B16" s="155">
        <f aca="true" t="shared" si="0" ref="B16:B45">+C16</f>
        <v>42462</v>
      </c>
      <c r="C16" s="151">
        <f aca="true" t="shared" si="1" ref="C16:C44">+C15+1</f>
        <v>42462</v>
      </c>
      <c r="D16" s="98"/>
      <c r="E16" s="99"/>
      <c r="F16" s="100"/>
      <c r="G16" s="101"/>
      <c r="H16" s="101"/>
      <c r="I16" s="101"/>
      <c r="J16" s="102"/>
      <c r="K16" s="100"/>
      <c r="L16" s="102"/>
      <c r="M16" s="103">
        <f aca="true" t="shared" si="2" ref="M16:M45">(L16-K16)*24</f>
        <v>0</v>
      </c>
      <c r="N16" s="104"/>
      <c r="O16" s="103">
        <f aca="true" t="shared" si="3" ref="O16:O45">(E16-D16)*24</f>
        <v>0</v>
      </c>
      <c r="P16" s="105">
        <f>IF(OR(ISERROR($O16-$M16)*S16,($O16-$M16)=0,COUNTBLANK($F16:$J16)&lt;5),IF(COUNTBLANK($F16:$J16)&lt;5,Start!$C$17,0)*S16,($O16-$M16)*S16)</f>
        <v>0</v>
      </c>
      <c r="Q16" s="71"/>
      <c r="R16" s="71"/>
      <c r="S16">
        <v>1</v>
      </c>
      <c r="T16" s="16">
        <f aca="true" t="shared" si="4" ref="T16:T45">IF(F16&lt;&gt;"",IF(S16=0.5,0.5,0),0)</f>
        <v>0</v>
      </c>
    </row>
    <row r="17" spans="1:20" ht="12.75">
      <c r="A17" s="97" t="s">
        <v>28</v>
      </c>
      <c r="B17" s="155">
        <f t="shared" si="0"/>
        <v>42463</v>
      </c>
      <c r="C17" s="151">
        <f t="shared" si="1"/>
        <v>42463</v>
      </c>
      <c r="D17" s="98"/>
      <c r="E17" s="99"/>
      <c r="F17" s="100"/>
      <c r="G17" s="101"/>
      <c r="H17" s="101"/>
      <c r="I17" s="101"/>
      <c r="J17" s="102"/>
      <c r="K17" s="100"/>
      <c r="L17" s="102"/>
      <c r="M17" s="103">
        <f t="shared" si="2"/>
        <v>0</v>
      </c>
      <c r="N17" s="104"/>
      <c r="O17" s="103">
        <f t="shared" si="3"/>
        <v>0</v>
      </c>
      <c r="P17" s="105">
        <f>IF(OR(ISERROR($O17-$M17)*S17,($O17-$M17)=0,COUNTBLANK($F17:$J17)&lt;5),IF(COUNTBLANK($F17:$J17)&lt;5,Start!$C$17,0)*S17,($O17-$M17)*S17)</f>
        <v>0</v>
      </c>
      <c r="Q17" s="71"/>
      <c r="R17" s="94"/>
      <c r="S17">
        <v>1</v>
      </c>
      <c r="T17" s="16">
        <f t="shared" si="4"/>
        <v>0</v>
      </c>
    </row>
    <row r="18" spans="1:20" ht="12.75">
      <c r="A18" s="85" t="s">
        <v>29</v>
      </c>
      <c r="B18" s="154">
        <f t="shared" si="0"/>
        <v>42464</v>
      </c>
      <c r="C18" s="150">
        <f t="shared" si="1"/>
        <v>42464</v>
      </c>
      <c r="D18" s="86"/>
      <c r="E18" s="87"/>
      <c r="F18" s="88"/>
      <c r="G18" s="89"/>
      <c r="H18" s="89"/>
      <c r="I18" s="89"/>
      <c r="J18" s="90"/>
      <c r="K18" s="88"/>
      <c r="L18" s="90"/>
      <c r="M18" s="91">
        <f t="shared" si="2"/>
        <v>0</v>
      </c>
      <c r="N18" s="92"/>
      <c r="O18" s="91">
        <f t="shared" si="3"/>
        <v>0</v>
      </c>
      <c r="P18" s="93">
        <f>IF(OR(ISERROR($O18-$M18)*S18,($O18-$M18)=0,COUNTBLANK($F18:$J18)&lt;5),IF(COUNTBLANK($F18:$J18)&lt;5,Start!$C$17,0)*S18,($O18-$M18)*S18)</f>
        <v>0</v>
      </c>
      <c r="Q18" s="71"/>
      <c r="R18" s="94"/>
      <c r="S18">
        <v>1</v>
      </c>
      <c r="T18" s="16">
        <f t="shared" si="4"/>
        <v>0</v>
      </c>
    </row>
    <row r="19" spans="1:20" ht="12.75">
      <c r="A19" s="85" t="s">
        <v>30</v>
      </c>
      <c r="B19" s="154">
        <f t="shared" si="0"/>
        <v>42465</v>
      </c>
      <c r="C19" s="150">
        <f t="shared" si="1"/>
        <v>42465</v>
      </c>
      <c r="D19" s="86"/>
      <c r="E19" s="87"/>
      <c r="F19" s="88"/>
      <c r="G19" s="89"/>
      <c r="H19" s="89"/>
      <c r="I19" s="89"/>
      <c r="J19" s="90"/>
      <c r="K19" s="88"/>
      <c r="L19" s="90"/>
      <c r="M19" s="91">
        <f t="shared" si="2"/>
        <v>0</v>
      </c>
      <c r="N19" s="92"/>
      <c r="O19" s="91">
        <f t="shared" si="3"/>
        <v>0</v>
      </c>
      <c r="P19" s="93">
        <f>IF(OR(ISERROR($O19-$M19)*S19,($O19-$M19)=0,COUNTBLANK($F19:$J19)&lt;5),IF(COUNTBLANK($F19:$J19)&lt;5,Start!$C$17,0)*S19,($O19-$M19)*S19)</f>
        <v>0</v>
      </c>
      <c r="Q19" s="71"/>
      <c r="R19" s="94"/>
      <c r="S19">
        <v>1</v>
      </c>
      <c r="T19" s="16">
        <f t="shared" si="4"/>
        <v>0</v>
      </c>
    </row>
    <row r="20" spans="1:20" ht="12.75">
      <c r="A20" s="85" t="s">
        <v>31</v>
      </c>
      <c r="B20" s="154">
        <f t="shared" si="0"/>
        <v>42466</v>
      </c>
      <c r="C20" s="150">
        <f t="shared" si="1"/>
        <v>42466</v>
      </c>
      <c r="D20" s="86"/>
      <c r="E20" s="87"/>
      <c r="F20" s="88"/>
      <c r="G20" s="89"/>
      <c r="H20" s="89"/>
      <c r="I20" s="89"/>
      <c r="J20" s="90"/>
      <c r="K20" s="88"/>
      <c r="L20" s="90"/>
      <c r="M20" s="91">
        <f t="shared" si="2"/>
        <v>0</v>
      </c>
      <c r="N20" s="92"/>
      <c r="O20" s="91">
        <f t="shared" si="3"/>
        <v>0</v>
      </c>
      <c r="P20" s="93">
        <f>IF(OR(ISERROR($O20-$M20)*S20,($O20-$M20)=0,COUNTBLANK($F20:$J20)&lt;5),IF(COUNTBLANK($F20:$J20)&lt;5,Start!$C$17,0)*S20,($O20-$M20)*S20)</f>
        <v>0</v>
      </c>
      <c r="Q20" s="71"/>
      <c r="R20" s="94"/>
      <c r="S20">
        <v>1</v>
      </c>
      <c r="T20" s="16">
        <f t="shared" si="4"/>
        <v>0</v>
      </c>
    </row>
    <row r="21" spans="1:20" ht="12.75">
      <c r="A21" s="85" t="s">
        <v>32</v>
      </c>
      <c r="B21" s="154">
        <f t="shared" si="0"/>
        <v>42467</v>
      </c>
      <c r="C21" s="150">
        <f t="shared" si="1"/>
        <v>42467</v>
      </c>
      <c r="D21" s="86"/>
      <c r="E21" s="87"/>
      <c r="F21" s="88"/>
      <c r="G21" s="89"/>
      <c r="H21" s="89"/>
      <c r="I21" s="89"/>
      <c r="J21" s="90"/>
      <c r="K21" s="88"/>
      <c r="L21" s="90"/>
      <c r="M21" s="91">
        <f t="shared" si="2"/>
        <v>0</v>
      </c>
      <c r="N21" s="92"/>
      <c r="O21" s="91">
        <f t="shared" si="3"/>
        <v>0</v>
      </c>
      <c r="P21" s="93">
        <f>IF(OR(ISERROR($O21-$M21)*S21,($O21-$M21)=0,COUNTBLANK($F21:$J21)&lt;5),IF(COUNTBLANK($F21:$J21)&lt;5,Start!$C$17,0)*S21,($O21-$M21)*S21)</f>
        <v>0</v>
      </c>
      <c r="Q21" s="71"/>
      <c r="R21" s="94"/>
      <c r="S21">
        <v>1</v>
      </c>
      <c r="T21" s="16">
        <f t="shared" si="4"/>
        <v>0</v>
      </c>
    </row>
    <row r="22" spans="1:20" ht="12.75">
      <c r="A22" s="85" t="s">
        <v>33</v>
      </c>
      <c r="B22" s="154">
        <f t="shared" si="0"/>
        <v>42468</v>
      </c>
      <c r="C22" s="150">
        <f t="shared" si="1"/>
        <v>42468</v>
      </c>
      <c r="D22" s="86"/>
      <c r="E22" s="87"/>
      <c r="F22" s="88"/>
      <c r="G22" s="89"/>
      <c r="H22" s="89"/>
      <c r="I22" s="89"/>
      <c r="J22" s="90"/>
      <c r="K22" s="88"/>
      <c r="L22" s="90"/>
      <c r="M22" s="91">
        <f t="shared" si="2"/>
        <v>0</v>
      </c>
      <c r="N22" s="92"/>
      <c r="O22" s="91">
        <f t="shared" si="3"/>
        <v>0</v>
      </c>
      <c r="P22" s="93">
        <f>IF(OR(ISERROR($O22-$M22)*S22,($O22-$M22)=0,COUNTBLANK($F22:$J22)&lt;5),IF(COUNTBLANK($F22:$J22)&lt;5,Start!$C$17,0)*S22,($O22-$M22)*S22)</f>
        <v>0</v>
      </c>
      <c r="Q22" s="71"/>
      <c r="R22" s="94"/>
      <c r="S22">
        <v>1</v>
      </c>
      <c r="T22" s="16">
        <f t="shared" si="4"/>
        <v>0</v>
      </c>
    </row>
    <row r="23" spans="1:20" ht="12.75">
      <c r="A23" s="97" t="s">
        <v>34</v>
      </c>
      <c r="B23" s="155">
        <f t="shared" si="0"/>
        <v>42469</v>
      </c>
      <c r="C23" s="151">
        <f t="shared" si="1"/>
        <v>42469</v>
      </c>
      <c r="D23" s="98"/>
      <c r="E23" s="99"/>
      <c r="F23" s="100"/>
      <c r="G23" s="101"/>
      <c r="H23" s="101"/>
      <c r="I23" s="101"/>
      <c r="J23" s="102"/>
      <c r="K23" s="100"/>
      <c r="L23" s="102"/>
      <c r="M23" s="103">
        <f t="shared" si="2"/>
        <v>0</v>
      </c>
      <c r="N23" s="104"/>
      <c r="O23" s="103">
        <f t="shared" si="3"/>
        <v>0</v>
      </c>
      <c r="P23" s="105">
        <f>IF(OR(ISERROR($O23-$M23)*S23,($O23-$M23)=0,COUNTBLANK($F23:$J23)&lt;5),IF(COUNTBLANK($F23:$J23)&lt;5,Start!$C$17,0)*S23,($O23-$M23)*S23)</f>
        <v>0</v>
      </c>
      <c r="Q23" s="71"/>
      <c r="R23" s="94"/>
      <c r="S23">
        <v>1</v>
      </c>
      <c r="T23" s="16">
        <f t="shared" si="4"/>
        <v>0</v>
      </c>
    </row>
    <row r="24" spans="1:20" ht="12.75">
      <c r="A24" s="97" t="s">
        <v>35</v>
      </c>
      <c r="B24" s="155">
        <f t="shared" si="0"/>
        <v>42470</v>
      </c>
      <c r="C24" s="151">
        <f t="shared" si="1"/>
        <v>42470</v>
      </c>
      <c r="D24" s="98"/>
      <c r="E24" s="99"/>
      <c r="F24" s="100"/>
      <c r="G24" s="101"/>
      <c r="H24" s="101"/>
      <c r="I24" s="101"/>
      <c r="J24" s="102"/>
      <c r="K24" s="100"/>
      <c r="L24" s="102"/>
      <c r="M24" s="103">
        <f t="shared" si="2"/>
        <v>0</v>
      </c>
      <c r="N24" s="104"/>
      <c r="O24" s="103">
        <f t="shared" si="3"/>
        <v>0</v>
      </c>
      <c r="P24" s="105">
        <f>IF(OR(ISERROR($O24-$M24)*S24,($O24-$M24)=0,COUNTBLANK($F24:$J24)&lt;5),IF(COUNTBLANK($F24:$J24)&lt;5,Start!$C$17,0)*S24,($O24-$M24)*S24)</f>
        <v>0</v>
      </c>
      <c r="Q24" s="71"/>
      <c r="R24" s="94"/>
      <c r="S24">
        <v>1</v>
      </c>
      <c r="T24" s="16">
        <f t="shared" si="4"/>
        <v>0</v>
      </c>
    </row>
    <row r="25" spans="1:20" ht="12.75">
      <c r="A25" s="85" t="s">
        <v>36</v>
      </c>
      <c r="B25" s="154">
        <f t="shared" si="0"/>
        <v>42471</v>
      </c>
      <c r="C25" s="150">
        <f t="shared" si="1"/>
        <v>42471</v>
      </c>
      <c r="D25" s="86"/>
      <c r="E25" s="87"/>
      <c r="F25" s="88"/>
      <c r="G25" s="89"/>
      <c r="H25" s="89"/>
      <c r="I25" s="89"/>
      <c r="J25" s="90"/>
      <c r="K25" s="88"/>
      <c r="L25" s="90"/>
      <c r="M25" s="91">
        <f t="shared" si="2"/>
        <v>0</v>
      </c>
      <c r="N25" s="92"/>
      <c r="O25" s="91">
        <f t="shared" si="3"/>
        <v>0</v>
      </c>
      <c r="P25" s="93">
        <f>IF(OR(ISERROR($O25-$M25)*S25,($O25-$M25)=0,COUNTBLANK($F25:$J25)&lt;5),IF(COUNTBLANK($F25:$J25)&lt;5,Start!$C$17,0)*S25,($O25-$M25)*S25)</f>
        <v>0</v>
      </c>
      <c r="Q25" s="71"/>
      <c r="R25" s="94"/>
      <c r="S25">
        <v>1</v>
      </c>
      <c r="T25" s="16">
        <f t="shared" si="4"/>
        <v>0</v>
      </c>
    </row>
    <row r="26" spans="1:20" ht="12.75">
      <c r="A26" s="85" t="s">
        <v>37</v>
      </c>
      <c r="B26" s="154">
        <f t="shared" si="0"/>
        <v>42472</v>
      </c>
      <c r="C26" s="150">
        <f t="shared" si="1"/>
        <v>42472</v>
      </c>
      <c r="D26" s="86"/>
      <c r="E26" s="87"/>
      <c r="F26" s="88"/>
      <c r="G26" s="89"/>
      <c r="H26" s="89"/>
      <c r="I26" s="89"/>
      <c r="J26" s="90"/>
      <c r="K26" s="88"/>
      <c r="L26" s="90"/>
      <c r="M26" s="91">
        <f t="shared" si="2"/>
        <v>0</v>
      </c>
      <c r="N26" s="92"/>
      <c r="O26" s="91">
        <f t="shared" si="3"/>
        <v>0</v>
      </c>
      <c r="P26" s="93">
        <f>IF(OR(ISERROR($O26-$M26)*S26,($O26-$M26)=0,COUNTBLANK($F26:$J26)&lt;5),IF(COUNTBLANK($F26:$J26)&lt;5,Start!$C$17,0)*S26,($O26-$M26)*S26)</f>
        <v>0</v>
      </c>
      <c r="Q26" s="71"/>
      <c r="R26" s="94"/>
      <c r="S26">
        <v>1</v>
      </c>
      <c r="T26" s="16">
        <f t="shared" si="4"/>
        <v>0</v>
      </c>
    </row>
    <row r="27" spans="1:20" ht="12.75">
      <c r="A27" s="85" t="s">
        <v>38</v>
      </c>
      <c r="B27" s="154">
        <f t="shared" si="0"/>
        <v>42473</v>
      </c>
      <c r="C27" s="150">
        <f t="shared" si="1"/>
        <v>42473</v>
      </c>
      <c r="D27" s="86"/>
      <c r="E27" s="87"/>
      <c r="F27" s="88"/>
      <c r="G27" s="89"/>
      <c r="H27" s="89"/>
      <c r="I27" s="89"/>
      <c r="J27" s="90"/>
      <c r="K27" s="88"/>
      <c r="L27" s="90"/>
      <c r="M27" s="91">
        <f t="shared" si="2"/>
        <v>0</v>
      </c>
      <c r="N27" s="92"/>
      <c r="O27" s="91">
        <f t="shared" si="3"/>
        <v>0</v>
      </c>
      <c r="P27" s="93">
        <f>IF(OR(ISERROR($O27-$M27)*S27,($O27-$M27)=0,COUNTBLANK($F27:$J27)&lt;5),IF(COUNTBLANK($F27:$J27)&lt;5,Start!$C$17,0)*S27,($O27-$M27)*S27)</f>
        <v>0</v>
      </c>
      <c r="Q27" s="71"/>
      <c r="R27" s="94"/>
      <c r="S27">
        <v>1</v>
      </c>
      <c r="T27" s="16">
        <f t="shared" si="4"/>
        <v>0</v>
      </c>
    </row>
    <row r="28" spans="1:20" ht="12.75">
      <c r="A28" s="85" t="s">
        <v>39</v>
      </c>
      <c r="B28" s="154">
        <f t="shared" si="0"/>
        <v>42474</v>
      </c>
      <c r="C28" s="150">
        <f t="shared" si="1"/>
        <v>42474</v>
      </c>
      <c r="D28" s="86"/>
      <c r="E28" s="87"/>
      <c r="F28" s="88"/>
      <c r="G28" s="89"/>
      <c r="H28" s="89"/>
      <c r="I28" s="89"/>
      <c r="J28" s="90"/>
      <c r="K28" s="88"/>
      <c r="L28" s="90"/>
      <c r="M28" s="91">
        <f t="shared" si="2"/>
        <v>0</v>
      </c>
      <c r="N28" s="92"/>
      <c r="O28" s="91">
        <f t="shared" si="3"/>
        <v>0</v>
      </c>
      <c r="P28" s="93">
        <f>IF(OR(ISERROR($O28-$M28)*S28,($O28-$M28)=0,COUNTBLANK($F28:$J28)&lt;5),IF(COUNTBLANK($F28:$J28)&lt;5,Start!$C$17,0)*S28,($O28-$M28)*S28)</f>
        <v>0</v>
      </c>
      <c r="Q28" s="71"/>
      <c r="R28" s="94"/>
      <c r="S28">
        <v>1</v>
      </c>
      <c r="T28" s="16">
        <f t="shared" si="4"/>
        <v>0</v>
      </c>
    </row>
    <row r="29" spans="1:20" ht="12.75">
      <c r="A29" s="85" t="s">
        <v>40</v>
      </c>
      <c r="B29" s="154">
        <f t="shared" si="0"/>
        <v>42475</v>
      </c>
      <c r="C29" s="150">
        <f t="shared" si="1"/>
        <v>42475</v>
      </c>
      <c r="D29" s="86"/>
      <c r="E29" s="87"/>
      <c r="F29" s="88"/>
      <c r="G29" s="89"/>
      <c r="H29" s="89"/>
      <c r="I29" s="89"/>
      <c r="J29" s="90"/>
      <c r="K29" s="88"/>
      <c r="L29" s="90"/>
      <c r="M29" s="91">
        <f t="shared" si="2"/>
        <v>0</v>
      </c>
      <c r="N29" s="92"/>
      <c r="O29" s="91">
        <f t="shared" si="3"/>
        <v>0</v>
      </c>
      <c r="P29" s="93">
        <f>IF(OR(ISERROR($O29-$M29)*S29,($O29-$M29)=0,COUNTBLANK($F29:$J29)&lt;5),IF(COUNTBLANK($F29:$J29)&lt;5,Start!$C$17,0)*S29,($O29-$M29)*S29)</f>
        <v>0</v>
      </c>
      <c r="Q29" s="71"/>
      <c r="R29" s="94"/>
      <c r="S29">
        <v>1</v>
      </c>
      <c r="T29" s="16">
        <f t="shared" si="4"/>
        <v>0</v>
      </c>
    </row>
    <row r="30" spans="1:20" ht="12.75">
      <c r="A30" s="97" t="s">
        <v>41</v>
      </c>
      <c r="B30" s="155">
        <f t="shared" si="0"/>
        <v>42476</v>
      </c>
      <c r="C30" s="151">
        <f t="shared" si="1"/>
        <v>42476</v>
      </c>
      <c r="D30" s="98"/>
      <c r="E30" s="99"/>
      <c r="F30" s="100"/>
      <c r="G30" s="101"/>
      <c r="H30" s="101"/>
      <c r="I30" s="101"/>
      <c r="J30" s="102"/>
      <c r="K30" s="100"/>
      <c r="L30" s="102"/>
      <c r="M30" s="103">
        <f t="shared" si="2"/>
        <v>0</v>
      </c>
      <c r="N30" s="104"/>
      <c r="O30" s="103">
        <f t="shared" si="3"/>
        <v>0</v>
      </c>
      <c r="P30" s="105">
        <f>IF(OR(ISERROR($O30-$M30)*S30,($O30-$M30)=0,COUNTBLANK($F30:$J30)&lt;5),IF(COUNTBLANK($F30:$J30)&lt;5,Start!$C$17,0)*S30,($O30-$M30)*S30)</f>
        <v>0</v>
      </c>
      <c r="Q30" s="71"/>
      <c r="R30" s="94"/>
      <c r="S30">
        <v>1</v>
      </c>
      <c r="T30" s="16">
        <f t="shared" si="4"/>
        <v>0</v>
      </c>
    </row>
    <row r="31" spans="1:20" ht="12.75">
      <c r="A31" s="97" t="s">
        <v>42</v>
      </c>
      <c r="B31" s="155">
        <f t="shared" si="0"/>
        <v>42477</v>
      </c>
      <c r="C31" s="151">
        <f t="shared" si="1"/>
        <v>42477</v>
      </c>
      <c r="D31" s="98"/>
      <c r="E31" s="99"/>
      <c r="F31" s="100"/>
      <c r="G31" s="101"/>
      <c r="H31" s="101"/>
      <c r="I31" s="101"/>
      <c r="J31" s="102"/>
      <c r="K31" s="100"/>
      <c r="L31" s="102"/>
      <c r="M31" s="103">
        <f t="shared" si="2"/>
        <v>0</v>
      </c>
      <c r="N31" s="104"/>
      <c r="O31" s="103">
        <f t="shared" si="3"/>
        <v>0</v>
      </c>
      <c r="P31" s="105">
        <f>IF(OR(ISERROR($O31-$M31)*S31,($O31-$M31)=0,COUNTBLANK($F31:$J31)&lt;5),IF(COUNTBLANK($F31:$J31)&lt;5,Start!$C$17,0)*S31,($O31-$M31)*S31)</f>
        <v>0</v>
      </c>
      <c r="Q31" s="71"/>
      <c r="R31" s="94"/>
      <c r="S31">
        <v>1</v>
      </c>
      <c r="T31" s="16">
        <f t="shared" si="4"/>
        <v>0</v>
      </c>
    </row>
    <row r="32" spans="1:20" ht="12.75">
      <c r="A32" s="85" t="s">
        <v>43</v>
      </c>
      <c r="B32" s="154">
        <f t="shared" si="0"/>
        <v>42478</v>
      </c>
      <c r="C32" s="150">
        <f t="shared" si="1"/>
        <v>42478</v>
      </c>
      <c r="D32" s="86"/>
      <c r="E32" s="87"/>
      <c r="F32" s="88"/>
      <c r="G32" s="89"/>
      <c r="H32" s="89"/>
      <c r="I32" s="89"/>
      <c r="J32" s="90"/>
      <c r="K32" s="88"/>
      <c r="L32" s="90"/>
      <c r="M32" s="91">
        <f t="shared" si="2"/>
        <v>0</v>
      </c>
      <c r="N32" s="92"/>
      <c r="O32" s="91">
        <f t="shared" si="3"/>
        <v>0</v>
      </c>
      <c r="P32" s="93">
        <f>IF(OR(ISERROR($O32-$M32)*S32,($O32-$M32)=0,COUNTBLANK($F32:$J32)&lt;5),IF(COUNTBLANK($F32:$J32)&lt;5,Start!$C$17,0)*S32,($O32-$M32)*S32)</f>
        <v>0</v>
      </c>
      <c r="Q32" s="71"/>
      <c r="R32" s="94"/>
      <c r="S32">
        <v>1</v>
      </c>
      <c r="T32" s="16">
        <f t="shared" si="4"/>
        <v>0</v>
      </c>
    </row>
    <row r="33" spans="1:20" ht="12.75">
      <c r="A33" s="85" t="s">
        <v>44</v>
      </c>
      <c r="B33" s="154">
        <f t="shared" si="0"/>
        <v>42479</v>
      </c>
      <c r="C33" s="150">
        <f t="shared" si="1"/>
        <v>42479</v>
      </c>
      <c r="D33" s="86"/>
      <c r="E33" s="87"/>
      <c r="F33" s="88"/>
      <c r="G33" s="89"/>
      <c r="H33" s="89"/>
      <c r="I33" s="89"/>
      <c r="J33" s="90"/>
      <c r="K33" s="88"/>
      <c r="L33" s="90"/>
      <c r="M33" s="91">
        <f t="shared" si="2"/>
        <v>0</v>
      </c>
      <c r="N33" s="92"/>
      <c r="O33" s="91">
        <f t="shared" si="3"/>
        <v>0</v>
      </c>
      <c r="P33" s="93">
        <f>IF(OR(ISERROR($O33-$M33)*S33,($O33-$M33)=0,COUNTBLANK($F33:$J33)&lt;5),IF(COUNTBLANK($F33:$J33)&lt;5,Start!$C$17,0)*S33,($O33-$M33)*S33)</f>
        <v>0</v>
      </c>
      <c r="Q33" s="71"/>
      <c r="R33" s="94"/>
      <c r="S33">
        <v>1</v>
      </c>
      <c r="T33" s="16">
        <f t="shared" si="4"/>
        <v>0</v>
      </c>
    </row>
    <row r="34" spans="1:20" ht="12.75">
      <c r="A34" s="85" t="s">
        <v>45</v>
      </c>
      <c r="B34" s="154">
        <f t="shared" si="0"/>
        <v>42480</v>
      </c>
      <c r="C34" s="150">
        <f t="shared" si="1"/>
        <v>42480</v>
      </c>
      <c r="D34" s="86"/>
      <c r="E34" s="87"/>
      <c r="F34" s="88"/>
      <c r="G34" s="89"/>
      <c r="H34" s="89"/>
      <c r="I34" s="89"/>
      <c r="J34" s="90"/>
      <c r="K34" s="88"/>
      <c r="L34" s="90"/>
      <c r="M34" s="91">
        <f t="shared" si="2"/>
        <v>0</v>
      </c>
      <c r="N34" s="92"/>
      <c r="O34" s="91">
        <f t="shared" si="3"/>
        <v>0</v>
      </c>
      <c r="P34" s="93">
        <f>IF(OR(ISERROR($O34-$M34)*S34,($O34-$M34)=0,COUNTBLANK($F34:$J34)&lt;5),IF(COUNTBLANK($F34:$J34)&lt;5,Start!$C$17,0)*S34,($O34-$M34)*S34)</f>
        <v>0</v>
      </c>
      <c r="Q34" s="71"/>
      <c r="R34" s="94"/>
      <c r="S34">
        <v>1</v>
      </c>
      <c r="T34" s="16">
        <f t="shared" si="4"/>
        <v>0</v>
      </c>
    </row>
    <row r="35" spans="1:20" ht="12.75">
      <c r="A35" s="85" t="s">
        <v>46</v>
      </c>
      <c r="B35" s="154">
        <f t="shared" si="0"/>
        <v>42481</v>
      </c>
      <c r="C35" s="150">
        <f t="shared" si="1"/>
        <v>42481</v>
      </c>
      <c r="D35" s="86"/>
      <c r="E35" s="87"/>
      <c r="F35" s="88"/>
      <c r="G35" s="89"/>
      <c r="H35" s="89"/>
      <c r="I35" s="89"/>
      <c r="J35" s="90"/>
      <c r="K35" s="88"/>
      <c r="L35" s="90"/>
      <c r="M35" s="91">
        <f t="shared" si="2"/>
        <v>0</v>
      </c>
      <c r="N35" s="92"/>
      <c r="O35" s="91">
        <f t="shared" si="3"/>
        <v>0</v>
      </c>
      <c r="P35" s="93">
        <f>IF(OR(ISERROR($O35-$M35)*S35,($O35-$M35)=0,COUNTBLANK($F35:$J35)&lt;5),IF(COUNTBLANK($F35:$J35)&lt;5,Start!$C$17,0)*S35,($O35-$M35)*S35)</f>
        <v>0</v>
      </c>
      <c r="Q35" s="71"/>
      <c r="R35" s="94"/>
      <c r="S35">
        <v>1</v>
      </c>
      <c r="T35" s="16">
        <f t="shared" si="4"/>
        <v>0</v>
      </c>
    </row>
    <row r="36" spans="1:20" ht="12.75">
      <c r="A36" s="85" t="s">
        <v>47</v>
      </c>
      <c r="B36" s="154">
        <f t="shared" si="0"/>
        <v>42482</v>
      </c>
      <c r="C36" s="150">
        <f t="shared" si="1"/>
        <v>42482</v>
      </c>
      <c r="D36" s="86"/>
      <c r="E36" s="87"/>
      <c r="F36" s="88"/>
      <c r="G36" s="89"/>
      <c r="H36" s="89"/>
      <c r="I36" s="89"/>
      <c r="J36" s="90"/>
      <c r="K36" s="88"/>
      <c r="L36" s="90"/>
      <c r="M36" s="91">
        <f t="shared" si="2"/>
        <v>0</v>
      </c>
      <c r="N36" s="92"/>
      <c r="O36" s="91">
        <f t="shared" si="3"/>
        <v>0</v>
      </c>
      <c r="P36" s="93">
        <f>IF(OR(ISERROR($O36-$M36)*S36,($O36-$M36)=0,COUNTBLANK($F36:$J36)&lt;5),IF(COUNTBLANK($F36:$J36)&lt;5,Start!$C$17,0)*S36,($O36-$M36)*S36)</f>
        <v>0</v>
      </c>
      <c r="Q36" s="71"/>
      <c r="R36" s="94"/>
      <c r="S36">
        <v>1</v>
      </c>
      <c r="T36" s="16">
        <f t="shared" si="4"/>
        <v>0</v>
      </c>
    </row>
    <row r="37" spans="1:20" ht="12.75">
      <c r="A37" s="97" t="s">
        <v>48</v>
      </c>
      <c r="B37" s="155">
        <f t="shared" si="0"/>
        <v>42483</v>
      </c>
      <c r="C37" s="151">
        <f t="shared" si="1"/>
        <v>42483</v>
      </c>
      <c r="D37" s="98"/>
      <c r="E37" s="99"/>
      <c r="F37" s="100"/>
      <c r="G37" s="101"/>
      <c r="H37" s="101"/>
      <c r="I37" s="101"/>
      <c r="J37" s="102"/>
      <c r="K37" s="100"/>
      <c r="L37" s="102"/>
      <c r="M37" s="103">
        <f t="shared" si="2"/>
        <v>0</v>
      </c>
      <c r="N37" s="104"/>
      <c r="O37" s="103">
        <f t="shared" si="3"/>
        <v>0</v>
      </c>
      <c r="P37" s="105">
        <f>IF(OR(ISERROR($O37-$M37)*S37,($O37-$M37)=0,COUNTBLANK($F37:$J37)&lt;5),IF(COUNTBLANK($F37:$J37)&lt;5,Start!$C$17,0)*S37,($O37-$M37)*S37)</f>
        <v>0</v>
      </c>
      <c r="Q37" s="71"/>
      <c r="R37" s="94"/>
      <c r="S37">
        <v>1</v>
      </c>
      <c r="T37" s="16">
        <f t="shared" si="4"/>
        <v>0</v>
      </c>
    </row>
    <row r="38" spans="1:20" ht="12.75">
      <c r="A38" s="97" t="s">
        <v>49</v>
      </c>
      <c r="B38" s="155">
        <f t="shared" si="0"/>
        <v>42484</v>
      </c>
      <c r="C38" s="151">
        <f t="shared" si="1"/>
        <v>42484</v>
      </c>
      <c r="D38" s="98"/>
      <c r="E38" s="99"/>
      <c r="F38" s="100"/>
      <c r="G38" s="101"/>
      <c r="H38" s="101"/>
      <c r="I38" s="101"/>
      <c r="J38" s="102"/>
      <c r="K38" s="100"/>
      <c r="L38" s="102"/>
      <c r="M38" s="103">
        <f t="shared" si="2"/>
        <v>0</v>
      </c>
      <c r="N38" s="104"/>
      <c r="O38" s="103">
        <f t="shared" si="3"/>
        <v>0</v>
      </c>
      <c r="P38" s="105">
        <f>IF(OR(ISERROR($O38-$M38)*S38,($O38-$M38)=0,COUNTBLANK($F38:$J38)&lt;5),IF(COUNTBLANK($F38:$J38)&lt;5,Start!$C$17,0)*S38,($O38-$M38)*S38)</f>
        <v>0</v>
      </c>
      <c r="Q38" s="71"/>
      <c r="R38" s="94"/>
      <c r="S38">
        <v>1</v>
      </c>
      <c r="T38" s="16">
        <f t="shared" si="4"/>
        <v>0</v>
      </c>
    </row>
    <row r="39" spans="1:20" ht="12.75">
      <c r="A39" s="85" t="s">
        <v>50</v>
      </c>
      <c r="B39" s="154">
        <f t="shared" si="0"/>
        <v>42485</v>
      </c>
      <c r="C39" s="150">
        <f t="shared" si="1"/>
        <v>42485</v>
      </c>
      <c r="D39" s="86"/>
      <c r="E39" s="87"/>
      <c r="F39" s="88"/>
      <c r="G39" s="89"/>
      <c r="H39" s="89"/>
      <c r="I39" s="89"/>
      <c r="J39" s="90"/>
      <c r="K39" s="88"/>
      <c r="L39" s="90"/>
      <c r="M39" s="91">
        <f t="shared" si="2"/>
        <v>0</v>
      </c>
      <c r="N39" s="92"/>
      <c r="O39" s="91">
        <f t="shared" si="3"/>
        <v>0</v>
      </c>
      <c r="P39" s="93">
        <f>IF(OR(ISERROR($O39-$M39)*S39,($O39-$M39)=0,COUNTBLANK($F39:$J39)&lt;5),IF(COUNTBLANK($F39:$J39)&lt;5,Start!$C$17,0)*S39,($O39-$M39)*S39)</f>
        <v>0</v>
      </c>
      <c r="Q39" s="71"/>
      <c r="R39" s="94"/>
      <c r="S39">
        <v>1</v>
      </c>
      <c r="T39" s="16">
        <f t="shared" si="4"/>
        <v>0</v>
      </c>
    </row>
    <row r="40" spans="1:20" ht="12.75">
      <c r="A40" s="85" t="s">
        <v>51</v>
      </c>
      <c r="B40" s="154">
        <f t="shared" si="0"/>
        <v>42486</v>
      </c>
      <c r="C40" s="150">
        <f t="shared" si="1"/>
        <v>42486</v>
      </c>
      <c r="D40" s="86"/>
      <c r="E40" s="87"/>
      <c r="F40" s="88"/>
      <c r="G40" s="89"/>
      <c r="H40" s="89"/>
      <c r="I40" s="89"/>
      <c r="J40" s="90"/>
      <c r="K40" s="88"/>
      <c r="L40" s="90"/>
      <c r="M40" s="91">
        <f t="shared" si="2"/>
        <v>0</v>
      </c>
      <c r="N40" s="92"/>
      <c r="O40" s="91">
        <f t="shared" si="3"/>
        <v>0</v>
      </c>
      <c r="P40" s="93">
        <f>IF(OR(ISERROR($O40-$M40)*S40,($O40-$M40)=0,COUNTBLANK($F40:$J40)&lt;5),IF(COUNTBLANK($F40:$J40)&lt;5,Start!$C$17,0)*S40,($O40-$M40)*S40)</f>
        <v>0</v>
      </c>
      <c r="Q40" s="71"/>
      <c r="R40" s="94"/>
      <c r="S40">
        <v>1</v>
      </c>
      <c r="T40" s="16">
        <f t="shared" si="4"/>
        <v>0</v>
      </c>
    </row>
    <row r="41" spans="1:20" ht="12.75">
      <c r="A41" s="85" t="s">
        <v>52</v>
      </c>
      <c r="B41" s="154">
        <f t="shared" si="0"/>
        <v>42487</v>
      </c>
      <c r="C41" s="150">
        <f t="shared" si="1"/>
        <v>42487</v>
      </c>
      <c r="D41" s="86"/>
      <c r="E41" s="87"/>
      <c r="F41" s="88"/>
      <c r="G41" s="89"/>
      <c r="H41" s="89"/>
      <c r="I41" s="89"/>
      <c r="J41" s="90"/>
      <c r="K41" s="88"/>
      <c r="L41" s="90"/>
      <c r="M41" s="91">
        <f t="shared" si="2"/>
        <v>0</v>
      </c>
      <c r="N41" s="92"/>
      <c r="O41" s="91">
        <f t="shared" si="3"/>
        <v>0</v>
      </c>
      <c r="P41" s="93">
        <f>IF(OR(ISERROR($O41-$M41)*S41,($O41-$M41)=0,COUNTBLANK($F41:$J41)&lt;5),IF(COUNTBLANK($F41:$J41)&lt;5,Start!$C$17,0)*S41,($O41-$M41)*S41)</f>
        <v>0</v>
      </c>
      <c r="Q41" s="71"/>
      <c r="R41" s="71"/>
      <c r="S41">
        <v>1</v>
      </c>
      <c r="T41" s="16">
        <f t="shared" si="4"/>
        <v>0</v>
      </c>
    </row>
    <row r="42" spans="1:20" ht="12.75">
      <c r="A42" s="85" t="s">
        <v>53</v>
      </c>
      <c r="B42" s="154">
        <f t="shared" si="0"/>
        <v>42488</v>
      </c>
      <c r="C42" s="150">
        <f t="shared" si="1"/>
        <v>42488</v>
      </c>
      <c r="D42" s="86"/>
      <c r="E42" s="87"/>
      <c r="F42" s="88"/>
      <c r="G42" s="89"/>
      <c r="H42" s="89"/>
      <c r="I42" s="89"/>
      <c r="J42" s="90"/>
      <c r="K42" s="88"/>
      <c r="L42" s="90"/>
      <c r="M42" s="91">
        <f t="shared" si="2"/>
        <v>0</v>
      </c>
      <c r="N42" s="92"/>
      <c r="O42" s="91">
        <f t="shared" si="3"/>
        <v>0</v>
      </c>
      <c r="P42" s="93">
        <f>IF(OR(ISERROR($O42-$M42)*S42,($O42-$M42)=0,COUNTBLANK($F42:$J42)&lt;5),IF(COUNTBLANK($F42:$J42)&lt;5,Start!$C$17,0)*S42,($O42-$M42)*S42)</f>
        <v>0</v>
      </c>
      <c r="Q42" s="71"/>
      <c r="R42" s="71"/>
      <c r="S42">
        <v>1</v>
      </c>
      <c r="T42" s="16">
        <f t="shared" si="4"/>
        <v>0</v>
      </c>
    </row>
    <row r="43" spans="1:20" ht="12.75">
      <c r="A43" s="85" t="s">
        <v>54</v>
      </c>
      <c r="B43" s="154">
        <f t="shared" si="0"/>
        <v>42489</v>
      </c>
      <c r="C43" s="150">
        <f t="shared" si="1"/>
        <v>42489</v>
      </c>
      <c r="D43" s="86"/>
      <c r="E43" s="87"/>
      <c r="F43" s="88"/>
      <c r="G43" s="89"/>
      <c r="H43" s="89"/>
      <c r="I43" s="89"/>
      <c r="J43" s="90"/>
      <c r="K43" s="88"/>
      <c r="L43" s="90"/>
      <c r="M43" s="91">
        <f t="shared" si="2"/>
        <v>0</v>
      </c>
      <c r="N43" s="92"/>
      <c r="O43" s="91">
        <f t="shared" si="3"/>
        <v>0</v>
      </c>
      <c r="P43" s="93">
        <f>IF(OR(ISERROR($O43-$M43)*S43,($O43-$M43)=0,COUNTBLANK($F43:$J43)&lt;5),IF(COUNTBLANK($F43:$J43)&lt;5,Start!$C$17,0)*S43,($O43-$M43)*S43)</f>
        <v>0</v>
      </c>
      <c r="Q43" s="71"/>
      <c r="R43" s="71"/>
      <c r="S43">
        <v>1</v>
      </c>
      <c r="T43" s="16">
        <f t="shared" si="4"/>
        <v>0</v>
      </c>
    </row>
    <row r="44" spans="1:20" ht="12.75">
      <c r="A44" s="97" t="s">
        <v>55</v>
      </c>
      <c r="B44" s="155">
        <f t="shared" si="0"/>
        <v>42490</v>
      </c>
      <c r="C44" s="151">
        <f t="shared" si="1"/>
        <v>42490</v>
      </c>
      <c r="D44" s="98"/>
      <c r="E44" s="99"/>
      <c r="F44" s="100"/>
      <c r="G44" s="101"/>
      <c r="H44" s="101"/>
      <c r="I44" s="101"/>
      <c r="J44" s="102"/>
      <c r="K44" s="100"/>
      <c r="L44" s="102"/>
      <c r="M44" s="103">
        <f t="shared" si="2"/>
        <v>0</v>
      </c>
      <c r="N44" s="104"/>
      <c r="O44" s="103">
        <f t="shared" si="3"/>
        <v>0</v>
      </c>
      <c r="P44" s="105">
        <f>IF(OR(ISERROR($O44-$M44)*S44,($O44-$M44)=0,COUNTBLANK($F44:$J44)&lt;5),IF(COUNTBLANK($F44:$J44)&lt;5,Start!$C$17,0)*S44,($O44-$M44)*S44)</f>
        <v>0</v>
      </c>
      <c r="Q44" s="71"/>
      <c r="R44" s="71"/>
      <c r="S44">
        <v>1</v>
      </c>
      <c r="T44" s="16">
        <f t="shared" si="4"/>
        <v>0</v>
      </c>
    </row>
    <row r="45" spans="1:20" ht="13.5" thickBot="1">
      <c r="A45" s="106" t="s">
        <v>56</v>
      </c>
      <c r="B45" s="156">
        <f t="shared" si="0"/>
        <v>0</v>
      </c>
      <c r="C45" s="152"/>
      <c r="D45" s="107"/>
      <c r="E45" s="108"/>
      <c r="F45" s="109"/>
      <c r="G45" s="110"/>
      <c r="H45" s="110"/>
      <c r="I45" s="110"/>
      <c r="J45" s="111"/>
      <c r="K45" s="109"/>
      <c r="L45" s="90"/>
      <c r="M45" s="91">
        <f t="shared" si="2"/>
        <v>0</v>
      </c>
      <c r="N45" s="92"/>
      <c r="O45" s="91">
        <f t="shared" si="3"/>
        <v>0</v>
      </c>
      <c r="P45" s="93">
        <f>IF(OR(ISERROR($O45-$M45)*S45,($O45-$M45)=0,COUNTBLANK($F45:$J45)&lt;5),IF(COUNTBLANK($F45:$J45)&lt;5,Start!$C$17,0)*S45,($O45-$M45)*S45)</f>
        <v>0</v>
      </c>
      <c r="Q45" s="71"/>
      <c r="R45" s="71"/>
      <c r="S45"/>
      <c r="T45" s="16">
        <f t="shared" si="4"/>
        <v>0</v>
      </c>
    </row>
    <row r="46" spans="1:20" ht="12.75">
      <c r="A46" s="113"/>
      <c r="B46" s="145"/>
      <c r="C46" s="113"/>
      <c r="E46" s="114"/>
      <c r="F46" s="115">
        <f>31-COUNTBLANK(F15:F45)-T46</f>
        <v>0</v>
      </c>
      <c r="L46" s="136" t="s">
        <v>57</v>
      </c>
      <c r="M46" s="136"/>
      <c r="N46" s="117"/>
      <c r="O46" s="117"/>
      <c r="P46" s="118">
        <f>SUM(P15:P45)</f>
        <v>0</v>
      </c>
      <c r="T46" s="16">
        <f>SUM(T15:T45)</f>
        <v>0</v>
      </c>
    </row>
    <row r="47" spans="1:16" ht="12.75">
      <c r="A47" s="113"/>
      <c r="B47" s="113"/>
      <c r="C47" s="113"/>
      <c r="L47" s="119" t="s">
        <v>58</v>
      </c>
      <c r="M47" s="119"/>
      <c r="N47" s="120"/>
      <c r="O47" s="120"/>
      <c r="P47" s="121"/>
    </row>
    <row r="48" spans="1:16" ht="12.75">
      <c r="A48" s="122"/>
      <c r="B48" s="122"/>
      <c r="C48" s="122"/>
      <c r="L48" s="116" t="s">
        <v>59</v>
      </c>
      <c r="M48" s="116"/>
      <c r="N48" s="123"/>
      <c r="O48" s="123"/>
      <c r="P48" s="124">
        <f>März!P51</f>
        <v>-487</v>
      </c>
    </row>
    <row r="49" spans="1:16" ht="12.75">
      <c r="A49" s="125"/>
      <c r="B49" s="122"/>
      <c r="C49" s="125"/>
      <c r="L49" s="126" t="s">
        <v>60</v>
      </c>
      <c r="M49" s="126"/>
      <c r="N49" s="123"/>
      <c r="O49" s="123"/>
      <c r="P49" s="124">
        <f>P46+P47+P48</f>
        <v>-487</v>
      </c>
    </row>
    <row r="50" spans="7:16" ht="12.75">
      <c r="G50" s="42"/>
      <c r="H50" s="42"/>
      <c r="I50" s="42"/>
      <c r="J50" s="42"/>
      <c r="L50" s="116" t="s">
        <v>61</v>
      </c>
      <c r="M50" s="116"/>
      <c r="N50" s="123"/>
      <c r="O50" s="123"/>
      <c r="P50" s="124">
        <f>Start!E20</f>
        <v>178.5</v>
      </c>
    </row>
    <row r="51" spans="1:16" ht="18" customHeight="1" thickBot="1">
      <c r="A51" s="39"/>
      <c r="B51" s="39"/>
      <c r="C51" s="39"/>
      <c r="G51" s="42"/>
      <c r="H51" s="42"/>
      <c r="I51" s="42"/>
      <c r="J51" s="42"/>
      <c r="L51" s="39" t="s">
        <v>62</v>
      </c>
      <c r="M51" s="39"/>
      <c r="P51" s="127">
        <f>P49-P50</f>
        <v>-665.5</v>
      </c>
    </row>
    <row r="53" spans="1:3" ht="12.75">
      <c r="A53" s="39"/>
      <c r="B53" s="39"/>
      <c r="C53" s="39"/>
    </row>
  </sheetData>
  <sheetProtection/>
  <mergeCells count="1">
    <mergeCell ref="B9:C9"/>
  </mergeCells>
  <conditionalFormatting sqref="D15:P45 A15:A45">
    <cfRule type="expression" priority="1" dxfId="1" stopIfTrue="1">
      <formula>$C15=TODAY()</formula>
    </cfRule>
  </conditionalFormatting>
  <conditionalFormatting sqref="B15:C45">
    <cfRule type="cellIs" priority="2" dxfId="0" operator="equal" stopIfTrue="1">
      <formula>TODAY()</formula>
    </cfRule>
  </conditionalFormatting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T53"/>
  <sheetViews>
    <sheetView showGridLines="0" showZeros="0" zoomScalePageLayoutView="0" workbookViewId="0" topLeftCell="B33">
      <selection activeCell="D15" sqref="D15"/>
    </sheetView>
  </sheetViews>
  <sheetFormatPr defaultColWidth="11.421875" defaultRowHeight="12.75"/>
  <cols>
    <col min="1" max="1" width="3.7109375" style="16" hidden="1" customWidth="1"/>
    <col min="2" max="2" width="3.28125" style="16" customWidth="1"/>
    <col min="3" max="3" width="8.421875" style="16" customWidth="1"/>
    <col min="4" max="5" width="5.7109375" style="16" customWidth="1"/>
    <col min="6" max="10" width="4.7109375" style="16" customWidth="1"/>
    <col min="11" max="12" width="7.7109375" style="16" customWidth="1"/>
    <col min="13" max="13" width="7.7109375" style="16" hidden="1" customWidth="1"/>
    <col min="14" max="14" width="13.140625" style="16" customWidth="1"/>
    <col min="15" max="15" width="13.140625" style="16" hidden="1" customWidth="1"/>
    <col min="16" max="16" width="11.140625" style="16" customWidth="1"/>
    <col min="17" max="17" width="6.140625" style="41" customWidth="1"/>
    <col min="18" max="18" width="5.421875" style="41" customWidth="1"/>
    <col min="19" max="20" width="0" style="16" hidden="1" customWidth="1"/>
    <col min="21" max="16384" width="11.421875" style="16" customWidth="1"/>
  </cols>
  <sheetData>
    <row r="1" spans="1:18" s="37" customFormat="1" ht="20.25">
      <c r="A1" s="36"/>
      <c r="B1" s="36" t="s">
        <v>0</v>
      </c>
      <c r="C1" s="36"/>
      <c r="D1" s="16"/>
      <c r="Q1" s="38"/>
      <c r="R1" s="38"/>
    </row>
    <row r="2" spans="1:17" ht="12.75">
      <c r="A2" s="39"/>
      <c r="B2" s="39"/>
      <c r="C2" s="39"/>
      <c r="Q2" s="40"/>
    </row>
    <row r="3" spans="7:17" ht="12.75">
      <c r="G3" s="42"/>
      <c r="Q3" s="40"/>
    </row>
    <row r="4" ht="50.25" customHeight="1"/>
    <row r="5" spans="1:17" ht="12" customHeight="1">
      <c r="A5" s="39"/>
      <c r="B5" s="39" t="s">
        <v>1</v>
      </c>
      <c r="C5" s="39"/>
      <c r="D5" s="39"/>
      <c r="E5" s="39"/>
      <c r="F5" s="39"/>
      <c r="G5" s="39" t="s">
        <v>2</v>
      </c>
      <c r="H5" s="39"/>
      <c r="I5" s="39"/>
      <c r="K5" s="39" t="s">
        <v>3</v>
      </c>
      <c r="L5" s="39"/>
      <c r="M5" s="39"/>
      <c r="N5" s="39"/>
      <c r="O5" s="39"/>
      <c r="P5" s="39" t="s">
        <v>4</v>
      </c>
      <c r="Q5" s="40"/>
    </row>
    <row r="6" spans="2:18" s="43" customFormat="1" ht="21.75" customHeight="1">
      <c r="B6" s="43" t="str">
        <f>Start!E11</f>
        <v>Mustermann</v>
      </c>
      <c r="G6" s="43" t="str">
        <f>Start!E9</f>
        <v>Max</v>
      </c>
      <c r="K6" s="43" t="str">
        <f>Start!E13</f>
        <v>max</v>
      </c>
      <c r="N6" s="128">
        <f>DATE($P$6,5,1)</f>
        <v>42491</v>
      </c>
      <c r="O6" s="128"/>
      <c r="P6" s="129">
        <f>Start!E7</f>
        <v>2016</v>
      </c>
      <c r="Q6" s="45"/>
      <c r="R6" s="46"/>
    </row>
    <row r="7" spans="1:17" ht="8.25" customHeight="1" thickBot="1">
      <c r="A7" s="42"/>
      <c r="B7" s="42"/>
      <c r="C7" s="42"/>
      <c r="Q7" s="40"/>
    </row>
    <row r="8" spans="1:18" s="52" customFormat="1" ht="3.75" customHeight="1">
      <c r="A8" s="47"/>
      <c r="B8" s="48"/>
      <c r="C8" s="50"/>
      <c r="D8" s="48"/>
      <c r="E8" s="49"/>
      <c r="F8" s="48"/>
      <c r="G8" s="50"/>
      <c r="H8" s="50"/>
      <c r="I8" s="50"/>
      <c r="J8" s="49"/>
      <c r="K8" s="48"/>
      <c r="L8" s="49"/>
      <c r="M8" s="49"/>
      <c r="N8" s="49"/>
      <c r="O8" s="49"/>
      <c r="P8" s="49"/>
      <c r="Q8" s="51"/>
      <c r="R8" s="51"/>
    </row>
    <row r="9" spans="1:18" ht="12.75">
      <c r="A9" s="53"/>
      <c r="B9" s="172" t="s">
        <v>15</v>
      </c>
      <c r="C9" s="173"/>
      <c r="D9" s="55" t="s">
        <v>105</v>
      </c>
      <c r="E9" s="56"/>
      <c r="F9" s="55" t="s">
        <v>5</v>
      </c>
      <c r="G9" s="57"/>
      <c r="H9" s="57"/>
      <c r="I9" s="57"/>
      <c r="J9" s="56"/>
      <c r="K9" s="55" t="s">
        <v>6</v>
      </c>
      <c r="L9" s="56"/>
      <c r="M9" s="56"/>
      <c r="N9" s="58" t="s">
        <v>7</v>
      </c>
      <c r="O9" s="58"/>
      <c r="P9" s="58" t="s">
        <v>8</v>
      </c>
      <c r="Q9" s="55"/>
      <c r="R9" s="59"/>
    </row>
    <row r="10" spans="1:18" ht="12.75">
      <c r="A10" s="53"/>
      <c r="B10" s="54"/>
      <c r="C10" s="146"/>
      <c r="D10" s="55"/>
      <c r="E10" s="56"/>
      <c r="F10" s="55" t="s">
        <v>9</v>
      </c>
      <c r="G10" s="57"/>
      <c r="H10" s="57"/>
      <c r="I10" s="57"/>
      <c r="J10" s="56"/>
      <c r="K10" s="55" t="s">
        <v>10</v>
      </c>
      <c r="L10" s="56"/>
      <c r="M10" s="56"/>
      <c r="N10" s="60"/>
      <c r="O10" s="60"/>
      <c r="P10" s="58" t="s">
        <v>11</v>
      </c>
      <c r="Q10" s="55"/>
      <c r="R10" s="59"/>
    </row>
    <row r="11" spans="1:18" s="52" customFormat="1" ht="3.75" customHeight="1">
      <c r="A11" s="61"/>
      <c r="B11" s="62"/>
      <c r="C11" s="64"/>
      <c r="D11" s="62"/>
      <c r="E11" s="63"/>
      <c r="F11" s="62"/>
      <c r="G11" s="64"/>
      <c r="H11" s="64"/>
      <c r="I11" s="64"/>
      <c r="J11" s="63"/>
      <c r="K11" s="62"/>
      <c r="L11" s="63"/>
      <c r="M11" s="64"/>
      <c r="N11" s="61"/>
      <c r="O11" s="64"/>
      <c r="P11" s="61"/>
      <c r="Q11" s="51"/>
      <c r="R11" s="51"/>
    </row>
    <row r="12" spans="1:18" ht="12.75">
      <c r="A12" s="65"/>
      <c r="B12" s="66"/>
      <c r="C12" s="147"/>
      <c r="D12" s="67"/>
      <c r="E12" s="58"/>
      <c r="F12" s="68"/>
      <c r="G12" s="69"/>
      <c r="H12" s="69" t="s">
        <v>12</v>
      </c>
      <c r="I12" s="69" t="s">
        <v>13</v>
      </c>
      <c r="J12" s="70" t="s">
        <v>14</v>
      </c>
      <c r="K12" s="68"/>
      <c r="L12" s="70"/>
      <c r="M12" s="58"/>
      <c r="N12" s="58"/>
      <c r="O12" s="58"/>
      <c r="P12" s="58"/>
      <c r="Q12" s="71"/>
      <c r="R12" s="71"/>
    </row>
    <row r="13" spans="1:18" ht="12.75">
      <c r="A13" s="72"/>
      <c r="B13" s="66"/>
      <c r="C13" s="147"/>
      <c r="D13" s="68" t="s">
        <v>16</v>
      </c>
      <c r="E13" s="70" t="s">
        <v>17</v>
      </c>
      <c r="F13" s="67" t="s">
        <v>18</v>
      </c>
      <c r="G13" s="69" t="s">
        <v>19</v>
      </c>
      <c r="H13" s="69" t="s">
        <v>20</v>
      </c>
      <c r="I13" s="73" t="s">
        <v>21</v>
      </c>
      <c r="J13" s="70" t="s">
        <v>22</v>
      </c>
      <c r="K13" s="68" t="s">
        <v>23</v>
      </c>
      <c r="L13" s="70" t="s">
        <v>24</v>
      </c>
      <c r="M13" s="58"/>
      <c r="N13" s="58"/>
      <c r="O13" s="58"/>
      <c r="P13" s="58"/>
      <c r="Q13" s="71"/>
      <c r="R13" s="71"/>
    </row>
    <row r="14" spans="1:18" ht="12.75">
      <c r="A14" s="65"/>
      <c r="B14" s="148"/>
      <c r="C14" s="147"/>
      <c r="D14" s="68"/>
      <c r="E14" s="70"/>
      <c r="F14" s="68"/>
      <c r="G14" s="69"/>
      <c r="H14" s="69"/>
      <c r="I14" s="69"/>
      <c r="J14" s="70" t="s">
        <v>25</v>
      </c>
      <c r="K14" s="68"/>
      <c r="L14" s="70"/>
      <c r="M14" s="58"/>
      <c r="N14" s="58"/>
      <c r="O14" s="58"/>
      <c r="P14" s="58"/>
      <c r="Q14" s="71"/>
      <c r="R14" s="71"/>
    </row>
    <row r="15" spans="1:20" ht="13.5" customHeight="1">
      <c r="A15" s="74" t="s">
        <v>26</v>
      </c>
      <c r="B15" s="153">
        <f>+C15</f>
        <v>42491</v>
      </c>
      <c r="C15" s="149">
        <f>+DATE($P$6,MONTH(N$6),1)</f>
        <v>42491</v>
      </c>
      <c r="D15" s="75"/>
      <c r="E15" s="76"/>
      <c r="F15" s="77"/>
      <c r="G15" s="78"/>
      <c r="H15" s="78"/>
      <c r="I15" s="78"/>
      <c r="J15" s="79"/>
      <c r="K15" s="77"/>
      <c r="L15" s="79"/>
      <c r="M15" s="82">
        <f>(L15-K15)*24</f>
        <v>0</v>
      </c>
      <c r="N15" s="83"/>
      <c r="O15" s="82">
        <f>(E15-D15)*24</f>
        <v>0</v>
      </c>
      <c r="P15" s="84">
        <f>IF(OR(ISERROR($O15-$M15)*S15,($O15-$M15)=0,COUNTBLANK($F15:$J15)&lt;5),IF(COUNTBLANK($F15:$J15)&lt;5,Start!$C$17,0)*S15,($O15-$M15)*S15)</f>
        <v>0</v>
      </c>
      <c r="Q15" s="71"/>
      <c r="R15" s="71"/>
      <c r="S15">
        <v>1</v>
      </c>
      <c r="T15" s="16">
        <f>IF(F15&lt;&gt;"",IF(S15=0.5,0.5,0),0)</f>
        <v>0</v>
      </c>
    </row>
    <row r="16" spans="1:20" ht="12.75">
      <c r="A16" s="85" t="s">
        <v>27</v>
      </c>
      <c r="B16" s="154">
        <f aca="true" t="shared" si="0" ref="B16:B45">+C16</f>
        <v>42492</v>
      </c>
      <c r="C16" s="150">
        <f aca="true" t="shared" si="1" ref="C16:C45">+C15+1</f>
        <v>42492</v>
      </c>
      <c r="D16" s="86"/>
      <c r="E16" s="87"/>
      <c r="F16" s="88"/>
      <c r="G16" s="89"/>
      <c r="H16" s="89"/>
      <c r="I16" s="89"/>
      <c r="J16" s="90"/>
      <c r="K16" s="88"/>
      <c r="L16" s="90"/>
      <c r="M16" s="91">
        <f aca="true" t="shared" si="2" ref="M16:M45">(L16-K16)*24</f>
        <v>0</v>
      </c>
      <c r="N16" s="92"/>
      <c r="O16" s="91">
        <f aca="true" t="shared" si="3" ref="O16:O45">(E16-D16)*24</f>
        <v>0</v>
      </c>
      <c r="P16" s="93">
        <f>IF(OR(ISERROR($O16-$M16)*S16,($O16-$M16)=0,COUNTBLANK($F16:$J16)&lt;5),IF(COUNTBLANK($F16:$J16)&lt;5,Start!$C$17,0)*S16,($O16-$M16)*S16)</f>
        <v>0</v>
      </c>
      <c r="Q16" s="71"/>
      <c r="R16" s="71"/>
      <c r="S16">
        <v>1</v>
      </c>
      <c r="T16" s="16">
        <f aca="true" t="shared" si="4" ref="T16:T45">IF(F16&lt;&gt;"",IF(S16=0.5,0.5,0),0)</f>
        <v>0</v>
      </c>
    </row>
    <row r="17" spans="1:20" ht="12.75">
      <c r="A17" s="85" t="s">
        <v>28</v>
      </c>
      <c r="B17" s="154">
        <f t="shared" si="0"/>
        <v>42493</v>
      </c>
      <c r="C17" s="150">
        <f t="shared" si="1"/>
        <v>42493</v>
      </c>
      <c r="D17" s="86"/>
      <c r="E17" s="87"/>
      <c r="F17" s="88"/>
      <c r="G17" s="89"/>
      <c r="H17" s="89"/>
      <c r="I17" s="89"/>
      <c r="J17" s="90"/>
      <c r="K17" s="88"/>
      <c r="L17" s="90"/>
      <c r="M17" s="91">
        <f t="shared" si="2"/>
        <v>0</v>
      </c>
      <c r="N17" s="92"/>
      <c r="O17" s="91">
        <f t="shared" si="3"/>
        <v>0</v>
      </c>
      <c r="P17" s="93">
        <f>IF(OR(ISERROR($O17-$M17)*S17,($O17-$M17)=0,COUNTBLANK($F17:$J17)&lt;5),IF(COUNTBLANK($F17:$J17)&lt;5,Start!$C$17,0)*S17,($O17-$M17)*S17)</f>
        <v>0</v>
      </c>
      <c r="Q17" s="71"/>
      <c r="R17" s="94"/>
      <c r="S17">
        <v>1</v>
      </c>
      <c r="T17" s="16">
        <f t="shared" si="4"/>
        <v>0</v>
      </c>
    </row>
    <row r="18" spans="1:20" ht="12.75">
      <c r="A18" s="85" t="s">
        <v>29</v>
      </c>
      <c r="B18" s="154">
        <f t="shared" si="0"/>
        <v>42494</v>
      </c>
      <c r="C18" s="150">
        <f t="shared" si="1"/>
        <v>42494</v>
      </c>
      <c r="D18" s="86"/>
      <c r="E18" s="87"/>
      <c r="F18" s="88"/>
      <c r="G18" s="89"/>
      <c r="H18" s="89"/>
      <c r="I18" s="89"/>
      <c r="J18" s="90"/>
      <c r="K18" s="88"/>
      <c r="L18" s="90"/>
      <c r="M18" s="91">
        <f t="shared" si="2"/>
        <v>0</v>
      </c>
      <c r="N18" s="92"/>
      <c r="O18" s="91">
        <f t="shared" si="3"/>
        <v>0</v>
      </c>
      <c r="P18" s="93">
        <f>IF(OR(ISERROR($O18-$M18)*S18,($O18-$M18)=0,COUNTBLANK($F18:$J18)&lt;5),IF(COUNTBLANK($F18:$J18)&lt;5,Start!$C$17,0)*S18,($O18-$M18)*S18)</f>
        <v>0</v>
      </c>
      <c r="Q18" s="71"/>
      <c r="R18" s="94"/>
      <c r="S18">
        <v>1</v>
      </c>
      <c r="T18" s="16">
        <f t="shared" si="4"/>
        <v>0</v>
      </c>
    </row>
    <row r="19" spans="1:20" ht="12.75">
      <c r="A19" s="74" t="s">
        <v>30</v>
      </c>
      <c r="B19" s="153">
        <f t="shared" si="0"/>
        <v>42495</v>
      </c>
      <c r="C19" s="149">
        <f t="shared" si="1"/>
        <v>42495</v>
      </c>
      <c r="D19" s="75"/>
      <c r="E19" s="76"/>
      <c r="F19" s="77"/>
      <c r="G19" s="78"/>
      <c r="H19" s="78"/>
      <c r="I19" s="78"/>
      <c r="J19" s="79"/>
      <c r="K19" s="77"/>
      <c r="L19" s="79"/>
      <c r="M19" s="82">
        <f t="shared" si="2"/>
        <v>0</v>
      </c>
      <c r="N19" s="83"/>
      <c r="O19" s="82">
        <f t="shared" si="3"/>
        <v>0</v>
      </c>
      <c r="P19" s="84">
        <f>IF(OR(ISERROR($O19-$M19)*S19,($O19-$M19)=0,COUNTBLANK($F19:$J19)&lt;5),IF(COUNTBLANK($F19:$J19)&lt;5,Start!$C$17,0)*S19,($O19-$M19)*S19)</f>
        <v>0</v>
      </c>
      <c r="Q19" s="71"/>
      <c r="R19" s="94"/>
      <c r="S19">
        <v>1</v>
      </c>
      <c r="T19" s="16">
        <f t="shared" si="4"/>
        <v>0</v>
      </c>
    </row>
    <row r="20" spans="1:20" ht="12.75">
      <c r="A20" s="85" t="s">
        <v>31</v>
      </c>
      <c r="B20" s="154">
        <f t="shared" si="0"/>
        <v>42496</v>
      </c>
      <c r="C20" s="150">
        <f t="shared" si="1"/>
        <v>42496</v>
      </c>
      <c r="D20" s="86"/>
      <c r="E20" s="87"/>
      <c r="F20" s="88"/>
      <c r="G20" s="89"/>
      <c r="H20" s="89"/>
      <c r="I20" s="89"/>
      <c r="J20" s="90"/>
      <c r="K20" s="88"/>
      <c r="L20" s="90"/>
      <c r="M20" s="91">
        <f t="shared" si="2"/>
        <v>0</v>
      </c>
      <c r="N20" s="92"/>
      <c r="O20" s="91">
        <f t="shared" si="3"/>
        <v>0</v>
      </c>
      <c r="P20" s="93">
        <f>IF(OR(ISERROR($O20-$M20)*S20,($O20-$M20)=0,COUNTBLANK($F20:$J20)&lt;5),IF(COUNTBLANK($F20:$J20)&lt;5,Start!$C$17,0)*S20,($O20-$M20)*S20)</f>
        <v>0</v>
      </c>
      <c r="Q20" s="71"/>
      <c r="R20" s="94"/>
      <c r="S20">
        <v>1</v>
      </c>
      <c r="T20" s="16">
        <f t="shared" si="4"/>
        <v>0</v>
      </c>
    </row>
    <row r="21" spans="1:20" ht="12.75">
      <c r="A21" s="97" t="s">
        <v>32</v>
      </c>
      <c r="B21" s="155">
        <f t="shared" si="0"/>
        <v>42497</v>
      </c>
      <c r="C21" s="151">
        <f t="shared" si="1"/>
        <v>42497</v>
      </c>
      <c r="D21" s="98"/>
      <c r="E21" s="99"/>
      <c r="F21" s="100"/>
      <c r="G21" s="101"/>
      <c r="H21" s="101"/>
      <c r="I21" s="101"/>
      <c r="J21" s="102"/>
      <c r="K21" s="100"/>
      <c r="L21" s="102"/>
      <c r="M21" s="103">
        <f t="shared" si="2"/>
        <v>0</v>
      </c>
      <c r="N21" s="104"/>
      <c r="O21" s="103">
        <f t="shared" si="3"/>
        <v>0</v>
      </c>
      <c r="P21" s="105">
        <f>IF(OR(ISERROR($O21-$M21)*S21,($O21-$M21)=0,COUNTBLANK($F21:$J21)&lt;5),IF(COUNTBLANK($F21:$J21)&lt;5,Start!$C$17,0)*S21,($O21-$M21)*S21)</f>
        <v>0</v>
      </c>
      <c r="Q21" s="71"/>
      <c r="R21" s="94"/>
      <c r="S21">
        <v>1</v>
      </c>
      <c r="T21" s="16">
        <f t="shared" si="4"/>
        <v>0</v>
      </c>
    </row>
    <row r="22" spans="1:20" ht="12.75">
      <c r="A22" s="97" t="s">
        <v>33</v>
      </c>
      <c r="B22" s="155">
        <f t="shared" si="0"/>
        <v>42498</v>
      </c>
      <c r="C22" s="151">
        <f t="shared" si="1"/>
        <v>42498</v>
      </c>
      <c r="D22" s="98"/>
      <c r="E22" s="99"/>
      <c r="F22" s="100"/>
      <c r="G22" s="101"/>
      <c r="H22" s="101"/>
      <c r="I22" s="101"/>
      <c r="J22" s="102"/>
      <c r="K22" s="100"/>
      <c r="L22" s="102"/>
      <c r="M22" s="103">
        <f t="shared" si="2"/>
        <v>0</v>
      </c>
      <c r="N22" s="104"/>
      <c r="O22" s="103">
        <f t="shared" si="3"/>
        <v>0</v>
      </c>
      <c r="P22" s="105">
        <f>IF(OR(ISERROR($O22-$M22)*S22,($O22-$M22)=0,COUNTBLANK($F22:$J22)&lt;5),IF(COUNTBLANK($F22:$J22)&lt;5,Start!$C$17,0)*S22,($O22-$M22)*S22)</f>
        <v>0</v>
      </c>
      <c r="Q22" s="71"/>
      <c r="R22" s="94"/>
      <c r="S22">
        <v>1</v>
      </c>
      <c r="T22" s="16">
        <f t="shared" si="4"/>
        <v>0</v>
      </c>
    </row>
    <row r="23" spans="1:20" ht="12.75">
      <c r="A23" s="85" t="s">
        <v>34</v>
      </c>
      <c r="B23" s="154">
        <f t="shared" si="0"/>
        <v>42499</v>
      </c>
      <c r="C23" s="150">
        <f t="shared" si="1"/>
        <v>42499</v>
      </c>
      <c r="D23" s="86"/>
      <c r="E23" s="87"/>
      <c r="F23" s="88"/>
      <c r="G23" s="89"/>
      <c r="H23" s="89"/>
      <c r="I23" s="89"/>
      <c r="J23" s="90"/>
      <c r="K23" s="88"/>
      <c r="L23" s="90"/>
      <c r="M23" s="91">
        <f t="shared" si="2"/>
        <v>0</v>
      </c>
      <c r="N23" s="92"/>
      <c r="O23" s="91">
        <f t="shared" si="3"/>
        <v>0</v>
      </c>
      <c r="P23" s="93">
        <f>IF(OR(ISERROR($O23-$M23)*S23,($O23-$M23)=0,COUNTBLANK($F23:$J23)&lt;5),IF(COUNTBLANK($F23:$J23)&lt;5,Start!$C$17,0)*S23,($O23-$M23)*S23)</f>
        <v>0</v>
      </c>
      <c r="Q23" s="71"/>
      <c r="R23" s="94"/>
      <c r="S23">
        <v>1</v>
      </c>
      <c r="T23" s="16">
        <f t="shared" si="4"/>
        <v>0</v>
      </c>
    </row>
    <row r="24" spans="1:20" ht="12.75">
      <c r="A24" s="85" t="s">
        <v>35</v>
      </c>
      <c r="B24" s="154">
        <f t="shared" si="0"/>
        <v>42500</v>
      </c>
      <c r="C24" s="150">
        <f t="shared" si="1"/>
        <v>42500</v>
      </c>
      <c r="D24" s="86"/>
      <c r="E24" s="87"/>
      <c r="F24" s="88"/>
      <c r="G24" s="89"/>
      <c r="H24" s="89"/>
      <c r="I24" s="89"/>
      <c r="J24" s="90"/>
      <c r="K24" s="88"/>
      <c r="L24" s="90"/>
      <c r="M24" s="91">
        <f t="shared" si="2"/>
        <v>0</v>
      </c>
      <c r="N24" s="92"/>
      <c r="O24" s="91">
        <f t="shared" si="3"/>
        <v>0</v>
      </c>
      <c r="P24" s="93">
        <f>IF(OR(ISERROR($O24-$M24)*S24,($O24-$M24)=0,COUNTBLANK($F24:$J24)&lt;5),IF(COUNTBLANK($F24:$J24)&lt;5,Start!$C$17,0)*S24,($O24-$M24)*S24)</f>
        <v>0</v>
      </c>
      <c r="Q24" s="71"/>
      <c r="R24" s="94"/>
      <c r="S24">
        <v>1</v>
      </c>
      <c r="T24" s="16">
        <f t="shared" si="4"/>
        <v>0</v>
      </c>
    </row>
    <row r="25" spans="1:20" ht="12.75">
      <c r="A25" s="85" t="s">
        <v>36</v>
      </c>
      <c r="B25" s="154">
        <f t="shared" si="0"/>
        <v>42501</v>
      </c>
      <c r="C25" s="150">
        <f t="shared" si="1"/>
        <v>42501</v>
      </c>
      <c r="D25" s="86"/>
      <c r="E25" s="87"/>
      <c r="F25" s="88"/>
      <c r="G25" s="89"/>
      <c r="H25" s="89"/>
      <c r="I25" s="89"/>
      <c r="J25" s="90"/>
      <c r="K25" s="88"/>
      <c r="L25" s="90"/>
      <c r="M25" s="91">
        <f t="shared" si="2"/>
        <v>0</v>
      </c>
      <c r="N25" s="92"/>
      <c r="O25" s="91">
        <f t="shared" si="3"/>
        <v>0</v>
      </c>
      <c r="P25" s="93">
        <f>IF(OR(ISERROR($O25-$M25)*S25,($O25-$M25)=0,COUNTBLANK($F25:$J25)&lt;5),IF(COUNTBLANK($F25:$J25)&lt;5,Start!$C$17,0)*S25,($O25-$M25)*S25)</f>
        <v>0</v>
      </c>
      <c r="Q25" s="71"/>
      <c r="R25" s="94"/>
      <c r="S25">
        <v>1</v>
      </c>
      <c r="T25" s="16">
        <f t="shared" si="4"/>
        <v>0</v>
      </c>
    </row>
    <row r="26" spans="1:20" ht="12.75">
      <c r="A26" s="85" t="s">
        <v>37</v>
      </c>
      <c r="B26" s="154">
        <f t="shared" si="0"/>
        <v>42502</v>
      </c>
      <c r="C26" s="150">
        <f t="shared" si="1"/>
        <v>42502</v>
      </c>
      <c r="D26" s="86"/>
      <c r="E26" s="87"/>
      <c r="F26" s="88"/>
      <c r="G26" s="89"/>
      <c r="H26" s="89"/>
      <c r="I26" s="89"/>
      <c r="J26" s="90"/>
      <c r="K26" s="88"/>
      <c r="L26" s="90"/>
      <c r="M26" s="91">
        <f t="shared" si="2"/>
        <v>0</v>
      </c>
      <c r="N26" s="92"/>
      <c r="O26" s="91">
        <f t="shared" si="3"/>
        <v>0</v>
      </c>
      <c r="P26" s="93">
        <f>IF(OR(ISERROR($O26-$M26)*S26,($O26-$M26)=0,COUNTBLANK($F26:$J26)&lt;5),IF(COUNTBLANK($F26:$J26)&lt;5,Start!$C$17,0)*S26,($O26-$M26)*S26)</f>
        <v>0</v>
      </c>
      <c r="Q26" s="71"/>
      <c r="R26" s="94"/>
      <c r="S26">
        <v>1</v>
      </c>
      <c r="T26" s="16">
        <f t="shared" si="4"/>
        <v>0</v>
      </c>
    </row>
    <row r="27" spans="1:20" ht="12.75">
      <c r="A27" s="85" t="s">
        <v>38</v>
      </c>
      <c r="B27" s="154">
        <f t="shared" si="0"/>
        <v>42503</v>
      </c>
      <c r="C27" s="150">
        <f t="shared" si="1"/>
        <v>42503</v>
      </c>
      <c r="D27" s="86"/>
      <c r="E27" s="87"/>
      <c r="F27" s="88"/>
      <c r="G27" s="89"/>
      <c r="H27" s="89"/>
      <c r="I27" s="89"/>
      <c r="J27" s="90"/>
      <c r="K27" s="88"/>
      <c r="L27" s="90"/>
      <c r="M27" s="91">
        <f t="shared" si="2"/>
        <v>0</v>
      </c>
      <c r="N27" s="92"/>
      <c r="O27" s="91">
        <f t="shared" si="3"/>
        <v>0</v>
      </c>
      <c r="P27" s="93">
        <f>IF(OR(ISERROR($O27-$M27)*S27,($O27-$M27)=0,COUNTBLANK($F27:$J27)&lt;5),IF(COUNTBLANK($F27:$J27)&lt;5,Start!$C$17,0)*S27,($O27-$M27)*S27)</f>
        <v>0</v>
      </c>
      <c r="Q27" s="71"/>
      <c r="R27" s="94"/>
      <c r="S27">
        <v>1</v>
      </c>
      <c r="T27" s="16">
        <f t="shared" si="4"/>
        <v>0</v>
      </c>
    </row>
    <row r="28" spans="1:20" ht="12.75">
      <c r="A28" s="97" t="s">
        <v>39</v>
      </c>
      <c r="B28" s="155">
        <f t="shared" si="0"/>
        <v>42504</v>
      </c>
      <c r="C28" s="151">
        <f t="shared" si="1"/>
        <v>42504</v>
      </c>
      <c r="D28" s="98"/>
      <c r="E28" s="99"/>
      <c r="F28" s="100"/>
      <c r="G28" s="101"/>
      <c r="H28" s="101"/>
      <c r="I28" s="101"/>
      <c r="J28" s="102"/>
      <c r="K28" s="100"/>
      <c r="L28" s="102"/>
      <c r="M28" s="103">
        <f t="shared" si="2"/>
        <v>0</v>
      </c>
      <c r="N28" s="104"/>
      <c r="O28" s="103">
        <f t="shared" si="3"/>
        <v>0</v>
      </c>
      <c r="P28" s="105">
        <f>IF(OR(ISERROR($O28-$M28)*S28,($O28-$M28)=0,COUNTBLANK($F28:$J28)&lt;5),IF(COUNTBLANK($F28:$J28)&lt;5,Start!$C$17,0)*S28,($O28-$M28)*S28)</f>
        <v>0</v>
      </c>
      <c r="Q28" s="71"/>
      <c r="R28" s="94"/>
      <c r="S28">
        <v>1</v>
      </c>
      <c r="T28" s="16">
        <f t="shared" si="4"/>
        <v>0</v>
      </c>
    </row>
    <row r="29" spans="1:20" ht="12.75">
      <c r="A29" s="74" t="s">
        <v>40</v>
      </c>
      <c r="B29" s="153">
        <f t="shared" si="0"/>
        <v>42505</v>
      </c>
      <c r="C29" s="149">
        <f t="shared" si="1"/>
        <v>42505</v>
      </c>
      <c r="D29" s="75"/>
      <c r="E29" s="76"/>
      <c r="F29" s="77"/>
      <c r="G29" s="78"/>
      <c r="H29" s="78"/>
      <c r="I29" s="78"/>
      <c r="J29" s="79"/>
      <c r="K29" s="77"/>
      <c r="L29" s="79"/>
      <c r="M29" s="82">
        <f t="shared" si="2"/>
        <v>0</v>
      </c>
      <c r="N29" s="83"/>
      <c r="O29" s="82">
        <f t="shared" si="3"/>
        <v>0</v>
      </c>
      <c r="P29" s="84">
        <f>IF(OR(ISERROR($O29-$M29)*S29,($O29-$M29)=0,COUNTBLANK($F29:$J29)&lt;5),IF(COUNTBLANK($F29:$J29)&lt;5,Start!$C$17,0)*S29,($O29-$M29)*S29)</f>
        <v>0</v>
      </c>
      <c r="Q29" s="71"/>
      <c r="R29" s="94"/>
      <c r="S29">
        <v>1</v>
      </c>
      <c r="T29" s="16">
        <f t="shared" si="4"/>
        <v>0</v>
      </c>
    </row>
    <row r="30" spans="1:20" ht="12.75">
      <c r="A30" s="74" t="s">
        <v>41</v>
      </c>
      <c r="B30" s="153">
        <f t="shared" si="0"/>
        <v>42506</v>
      </c>
      <c r="C30" s="149">
        <f t="shared" si="1"/>
        <v>42506</v>
      </c>
      <c r="D30" s="75"/>
      <c r="E30" s="76"/>
      <c r="F30" s="77"/>
      <c r="G30" s="78"/>
      <c r="H30" s="78"/>
      <c r="I30" s="78"/>
      <c r="J30" s="79"/>
      <c r="K30" s="77"/>
      <c r="L30" s="79"/>
      <c r="M30" s="82">
        <f t="shared" si="2"/>
        <v>0</v>
      </c>
      <c r="N30" s="83"/>
      <c r="O30" s="82">
        <f t="shared" si="3"/>
        <v>0</v>
      </c>
      <c r="P30" s="84">
        <f>IF(OR(ISERROR($O30-$M30)*S30,($O30-$M30)=0,COUNTBLANK($F30:$J30)&lt;5),IF(COUNTBLANK($F30:$J30)&lt;5,Start!$C$17,0)*S30,($O30-$M30)*S30)</f>
        <v>0</v>
      </c>
      <c r="Q30" s="71"/>
      <c r="R30" s="94"/>
      <c r="S30">
        <v>1</v>
      </c>
      <c r="T30" s="16">
        <f t="shared" si="4"/>
        <v>0</v>
      </c>
    </row>
    <row r="31" spans="1:20" ht="12.75">
      <c r="A31" s="85" t="s">
        <v>42</v>
      </c>
      <c r="B31" s="154">
        <f t="shared" si="0"/>
        <v>42507</v>
      </c>
      <c r="C31" s="150">
        <f t="shared" si="1"/>
        <v>42507</v>
      </c>
      <c r="D31" s="86"/>
      <c r="E31" s="87"/>
      <c r="F31" s="88"/>
      <c r="G31" s="89"/>
      <c r="H31" s="89"/>
      <c r="I31" s="89"/>
      <c r="J31" s="90"/>
      <c r="K31" s="88"/>
      <c r="L31" s="90"/>
      <c r="M31" s="91">
        <f t="shared" si="2"/>
        <v>0</v>
      </c>
      <c r="N31" s="92"/>
      <c r="O31" s="91">
        <f t="shared" si="3"/>
        <v>0</v>
      </c>
      <c r="P31" s="93">
        <f>IF(OR(ISERROR($O31-$M31)*S31,($O31-$M31)=0,COUNTBLANK($F31:$J31)&lt;5),IF(COUNTBLANK($F31:$J31)&lt;5,Start!$C$17,0)*S31,($O31-$M31)*S31)</f>
        <v>0</v>
      </c>
      <c r="Q31" s="71"/>
      <c r="R31" s="94"/>
      <c r="S31">
        <v>1</v>
      </c>
      <c r="T31" s="16">
        <f t="shared" si="4"/>
        <v>0</v>
      </c>
    </row>
    <row r="32" spans="1:20" ht="12.75">
      <c r="A32" s="85" t="s">
        <v>43</v>
      </c>
      <c r="B32" s="154">
        <f t="shared" si="0"/>
        <v>42508</v>
      </c>
      <c r="C32" s="150">
        <f t="shared" si="1"/>
        <v>42508</v>
      </c>
      <c r="D32" s="86"/>
      <c r="E32" s="87"/>
      <c r="F32" s="88"/>
      <c r="G32" s="89"/>
      <c r="H32" s="89"/>
      <c r="I32" s="89"/>
      <c r="J32" s="90"/>
      <c r="K32" s="88"/>
      <c r="L32" s="90"/>
      <c r="M32" s="91">
        <f t="shared" si="2"/>
        <v>0</v>
      </c>
      <c r="N32" s="92"/>
      <c r="O32" s="91">
        <f t="shared" si="3"/>
        <v>0</v>
      </c>
      <c r="P32" s="93">
        <f>IF(OR(ISERROR($O32-$M32)*S32,($O32-$M32)=0,COUNTBLANK($F32:$J32)&lt;5),IF(COUNTBLANK($F32:$J32)&lt;5,Start!$C$17,0)*S32,($O32-$M32)*S32)</f>
        <v>0</v>
      </c>
      <c r="Q32" s="71"/>
      <c r="R32" s="94"/>
      <c r="S32">
        <v>1</v>
      </c>
      <c r="T32" s="16">
        <f t="shared" si="4"/>
        <v>0</v>
      </c>
    </row>
    <row r="33" spans="1:20" ht="12.75">
      <c r="A33" s="85" t="s">
        <v>44</v>
      </c>
      <c r="B33" s="154">
        <f t="shared" si="0"/>
        <v>42509</v>
      </c>
      <c r="C33" s="150">
        <f t="shared" si="1"/>
        <v>42509</v>
      </c>
      <c r="D33" s="86"/>
      <c r="E33" s="87"/>
      <c r="F33" s="88"/>
      <c r="G33" s="89"/>
      <c r="H33" s="89"/>
      <c r="I33" s="89"/>
      <c r="J33" s="90"/>
      <c r="K33" s="88"/>
      <c r="L33" s="90"/>
      <c r="M33" s="91">
        <f t="shared" si="2"/>
        <v>0</v>
      </c>
      <c r="N33" s="92"/>
      <c r="O33" s="91">
        <f t="shared" si="3"/>
        <v>0</v>
      </c>
      <c r="P33" s="93">
        <f>IF(OR(ISERROR($O33-$M33)*S33,($O33-$M33)=0,COUNTBLANK($F33:$J33)&lt;5),IF(COUNTBLANK($F33:$J33)&lt;5,Start!$C$17,0)*S33,($O33-$M33)*S33)</f>
        <v>0</v>
      </c>
      <c r="Q33" s="71"/>
      <c r="R33" s="94"/>
      <c r="S33">
        <v>1</v>
      </c>
      <c r="T33" s="16">
        <f t="shared" si="4"/>
        <v>0</v>
      </c>
    </row>
    <row r="34" spans="1:20" ht="12.75">
      <c r="A34" s="85" t="s">
        <v>45</v>
      </c>
      <c r="B34" s="154">
        <f t="shared" si="0"/>
        <v>42510</v>
      </c>
      <c r="C34" s="150">
        <f t="shared" si="1"/>
        <v>42510</v>
      </c>
      <c r="D34" s="86"/>
      <c r="E34" s="87"/>
      <c r="F34" s="88"/>
      <c r="G34" s="89"/>
      <c r="H34" s="89"/>
      <c r="I34" s="89"/>
      <c r="J34" s="90"/>
      <c r="K34" s="88"/>
      <c r="L34" s="90"/>
      <c r="M34" s="91">
        <f t="shared" si="2"/>
        <v>0</v>
      </c>
      <c r="N34" s="92"/>
      <c r="O34" s="91">
        <f t="shared" si="3"/>
        <v>0</v>
      </c>
      <c r="P34" s="93">
        <f>IF(OR(ISERROR($O34-$M34)*S34,($O34-$M34)=0,COUNTBLANK($F34:$J34)&lt;5),IF(COUNTBLANK($F34:$J34)&lt;5,Start!$C$17,0)*S34,($O34-$M34)*S34)</f>
        <v>0</v>
      </c>
      <c r="Q34" s="71"/>
      <c r="R34" s="94"/>
      <c r="S34">
        <v>1</v>
      </c>
      <c r="T34" s="16">
        <f t="shared" si="4"/>
        <v>0</v>
      </c>
    </row>
    <row r="35" spans="1:20" ht="12.75">
      <c r="A35" s="97" t="s">
        <v>46</v>
      </c>
      <c r="B35" s="155">
        <f t="shared" si="0"/>
        <v>42511</v>
      </c>
      <c r="C35" s="151">
        <f t="shared" si="1"/>
        <v>42511</v>
      </c>
      <c r="D35" s="98"/>
      <c r="E35" s="99"/>
      <c r="F35" s="100"/>
      <c r="G35" s="101"/>
      <c r="H35" s="101"/>
      <c r="I35" s="101"/>
      <c r="J35" s="102"/>
      <c r="K35" s="100"/>
      <c r="L35" s="102"/>
      <c r="M35" s="103">
        <f t="shared" si="2"/>
        <v>0</v>
      </c>
      <c r="N35" s="104"/>
      <c r="O35" s="103">
        <f t="shared" si="3"/>
        <v>0</v>
      </c>
      <c r="P35" s="105">
        <f>IF(OR(ISERROR($O35-$M35)*S35,($O35-$M35)=0,COUNTBLANK($F35:$J35)&lt;5),IF(COUNTBLANK($F35:$J35)&lt;5,Start!$C$17,0)*S35,($O35-$M35)*S35)</f>
        <v>0</v>
      </c>
      <c r="Q35" s="71"/>
      <c r="R35" s="94"/>
      <c r="S35">
        <v>1</v>
      </c>
      <c r="T35" s="16">
        <f t="shared" si="4"/>
        <v>0</v>
      </c>
    </row>
    <row r="36" spans="1:20" ht="12.75">
      <c r="A36" s="97" t="s">
        <v>47</v>
      </c>
      <c r="B36" s="155">
        <f t="shared" si="0"/>
        <v>42512</v>
      </c>
      <c r="C36" s="151">
        <f t="shared" si="1"/>
        <v>42512</v>
      </c>
      <c r="D36" s="98"/>
      <c r="E36" s="99"/>
      <c r="F36" s="100"/>
      <c r="G36" s="101"/>
      <c r="H36" s="101"/>
      <c r="I36" s="101"/>
      <c r="J36" s="102"/>
      <c r="K36" s="100"/>
      <c r="L36" s="102"/>
      <c r="M36" s="103">
        <f t="shared" si="2"/>
        <v>0</v>
      </c>
      <c r="N36" s="104"/>
      <c r="O36" s="103">
        <f t="shared" si="3"/>
        <v>0</v>
      </c>
      <c r="P36" s="105">
        <f>IF(OR(ISERROR($O36-$M36)*S36,($O36-$M36)=0,COUNTBLANK($F36:$J36)&lt;5),IF(COUNTBLANK($F36:$J36)&lt;5,Start!$C$17,0)*S36,($O36-$M36)*S36)</f>
        <v>0</v>
      </c>
      <c r="Q36" s="71"/>
      <c r="R36" s="94"/>
      <c r="S36">
        <v>1</v>
      </c>
      <c r="T36" s="16">
        <f t="shared" si="4"/>
        <v>0</v>
      </c>
    </row>
    <row r="37" spans="1:20" ht="12.75">
      <c r="A37" s="85" t="s">
        <v>48</v>
      </c>
      <c r="B37" s="154">
        <f t="shared" si="0"/>
        <v>42513</v>
      </c>
      <c r="C37" s="150">
        <f t="shared" si="1"/>
        <v>42513</v>
      </c>
      <c r="D37" s="86"/>
      <c r="E37" s="87"/>
      <c r="F37" s="88"/>
      <c r="G37" s="89"/>
      <c r="H37" s="89"/>
      <c r="I37" s="89"/>
      <c r="J37" s="90"/>
      <c r="K37" s="88"/>
      <c r="L37" s="90"/>
      <c r="M37" s="91">
        <f t="shared" si="2"/>
        <v>0</v>
      </c>
      <c r="N37" s="92"/>
      <c r="O37" s="91">
        <f t="shared" si="3"/>
        <v>0</v>
      </c>
      <c r="P37" s="93">
        <f>IF(OR(ISERROR($O37-$M37)*S37,($O37-$M37)=0,COUNTBLANK($F37:$J37)&lt;5),IF(COUNTBLANK($F37:$J37)&lt;5,Start!$C$17,0)*S37,($O37-$M37)*S37)</f>
        <v>0</v>
      </c>
      <c r="Q37" s="71"/>
      <c r="R37" s="94"/>
      <c r="S37">
        <v>1</v>
      </c>
      <c r="T37" s="16">
        <f t="shared" si="4"/>
        <v>0</v>
      </c>
    </row>
    <row r="38" spans="1:20" ht="12.75">
      <c r="A38" s="85" t="s">
        <v>49</v>
      </c>
      <c r="B38" s="154">
        <f t="shared" si="0"/>
        <v>42514</v>
      </c>
      <c r="C38" s="150">
        <f t="shared" si="1"/>
        <v>42514</v>
      </c>
      <c r="D38" s="86"/>
      <c r="E38" s="87"/>
      <c r="F38" s="88"/>
      <c r="G38" s="89"/>
      <c r="H38" s="89"/>
      <c r="I38" s="89"/>
      <c r="J38" s="90"/>
      <c r="K38" s="88"/>
      <c r="L38" s="90"/>
      <c r="M38" s="91">
        <f t="shared" si="2"/>
        <v>0</v>
      </c>
      <c r="N38" s="92"/>
      <c r="O38" s="91">
        <f t="shared" si="3"/>
        <v>0</v>
      </c>
      <c r="P38" s="93">
        <f>IF(OR(ISERROR($O38-$M38)*S38,($O38-$M38)=0,COUNTBLANK($F38:$J38)&lt;5),IF(COUNTBLANK($F38:$J38)&lt;5,Start!$C$17,0)*S38,($O38-$M38)*S38)</f>
        <v>0</v>
      </c>
      <c r="Q38" s="71"/>
      <c r="R38" s="94"/>
      <c r="S38">
        <v>1</v>
      </c>
      <c r="T38" s="16">
        <f t="shared" si="4"/>
        <v>0</v>
      </c>
    </row>
    <row r="39" spans="1:20" ht="12.75">
      <c r="A39" s="85" t="s">
        <v>50</v>
      </c>
      <c r="B39" s="154">
        <f t="shared" si="0"/>
        <v>42515</v>
      </c>
      <c r="C39" s="150">
        <f t="shared" si="1"/>
        <v>42515</v>
      </c>
      <c r="D39" s="86"/>
      <c r="E39" s="87"/>
      <c r="F39" s="88"/>
      <c r="G39" s="89"/>
      <c r="H39" s="89"/>
      <c r="I39" s="89"/>
      <c r="J39" s="90"/>
      <c r="K39" s="88"/>
      <c r="L39" s="90"/>
      <c r="M39" s="91">
        <f t="shared" si="2"/>
        <v>0</v>
      </c>
      <c r="N39" s="92"/>
      <c r="O39" s="91">
        <f t="shared" si="3"/>
        <v>0</v>
      </c>
      <c r="P39" s="93">
        <f>IF(OR(ISERROR($O39-$M39)*S39,($O39-$M39)=0,COUNTBLANK($F39:$J39)&lt;5),IF(COUNTBLANK($F39:$J39)&lt;5,Start!$C$17,0)*S39,($O39-$M39)*S39)</f>
        <v>0</v>
      </c>
      <c r="Q39" s="71"/>
      <c r="R39" s="94"/>
      <c r="S39">
        <v>1</v>
      </c>
      <c r="T39" s="16">
        <f t="shared" si="4"/>
        <v>0</v>
      </c>
    </row>
    <row r="40" spans="1:20" ht="12.75">
      <c r="A40" s="85" t="s">
        <v>51</v>
      </c>
      <c r="B40" s="154">
        <f t="shared" si="0"/>
        <v>42516</v>
      </c>
      <c r="C40" s="150">
        <f t="shared" si="1"/>
        <v>42516</v>
      </c>
      <c r="D40" s="86"/>
      <c r="E40" s="87"/>
      <c r="F40" s="88"/>
      <c r="G40" s="89"/>
      <c r="H40" s="89"/>
      <c r="I40" s="89"/>
      <c r="J40" s="90"/>
      <c r="K40" s="88"/>
      <c r="L40" s="90"/>
      <c r="M40" s="91">
        <f t="shared" si="2"/>
        <v>0</v>
      </c>
      <c r="N40" s="92"/>
      <c r="O40" s="91">
        <f t="shared" si="3"/>
        <v>0</v>
      </c>
      <c r="P40" s="93">
        <f>IF(OR(ISERROR($O40-$M40)*S40,($O40-$M40)=0,COUNTBLANK($F40:$J40)&lt;5),IF(COUNTBLANK($F40:$J40)&lt;5,Start!$C$17,0)*S40,($O40-$M40)*S40)</f>
        <v>0</v>
      </c>
      <c r="Q40" s="71"/>
      <c r="R40" s="94"/>
      <c r="S40">
        <v>1</v>
      </c>
      <c r="T40" s="16">
        <f t="shared" si="4"/>
        <v>0</v>
      </c>
    </row>
    <row r="41" spans="1:20" ht="12.75">
      <c r="A41" s="85" t="s">
        <v>52</v>
      </c>
      <c r="B41" s="154">
        <f t="shared" si="0"/>
        <v>42517</v>
      </c>
      <c r="C41" s="150">
        <f t="shared" si="1"/>
        <v>42517</v>
      </c>
      <c r="D41" s="86"/>
      <c r="E41" s="87"/>
      <c r="F41" s="88"/>
      <c r="G41" s="89"/>
      <c r="H41" s="89"/>
      <c r="I41" s="89"/>
      <c r="J41" s="90"/>
      <c r="K41" s="88"/>
      <c r="L41" s="90"/>
      <c r="M41" s="91">
        <f t="shared" si="2"/>
        <v>0</v>
      </c>
      <c r="N41" s="92"/>
      <c r="O41" s="91">
        <f t="shared" si="3"/>
        <v>0</v>
      </c>
      <c r="P41" s="93">
        <f>IF(OR(ISERROR($O41-$M41)*S41,($O41-$M41)=0,COUNTBLANK($F41:$J41)&lt;5),IF(COUNTBLANK($F41:$J41)&lt;5,Start!$C$17,0)*S41,($O41-$M41)*S41)</f>
        <v>0</v>
      </c>
      <c r="Q41" s="71"/>
      <c r="R41" s="71"/>
      <c r="S41">
        <v>1</v>
      </c>
      <c r="T41" s="16">
        <f t="shared" si="4"/>
        <v>0</v>
      </c>
    </row>
    <row r="42" spans="1:20" ht="12.75">
      <c r="A42" s="97" t="s">
        <v>53</v>
      </c>
      <c r="B42" s="155">
        <f t="shared" si="0"/>
        <v>42518</v>
      </c>
      <c r="C42" s="151">
        <f t="shared" si="1"/>
        <v>42518</v>
      </c>
      <c r="D42" s="98"/>
      <c r="E42" s="99"/>
      <c r="F42" s="100"/>
      <c r="G42" s="101"/>
      <c r="H42" s="101"/>
      <c r="I42" s="101"/>
      <c r="J42" s="102"/>
      <c r="K42" s="100"/>
      <c r="L42" s="102"/>
      <c r="M42" s="103">
        <f t="shared" si="2"/>
        <v>0</v>
      </c>
      <c r="N42" s="104"/>
      <c r="O42" s="103">
        <f t="shared" si="3"/>
        <v>0</v>
      </c>
      <c r="P42" s="105">
        <f>IF(OR(ISERROR($O42-$M42)*S42,($O42-$M42)=0,COUNTBLANK($F42:$J42)&lt;5),IF(COUNTBLANK($F42:$J42)&lt;5,Start!$C$17,0)*S42,($O42-$M42)*S42)</f>
        <v>0</v>
      </c>
      <c r="Q42" s="71"/>
      <c r="R42" s="71"/>
      <c r="S42">
        <v>1</v>
      </c>
      <c r="T42" s="16">
        <f t="shared" si="4"/>
        <v>0</v>
      </c>
    </row>
    <row r="43" spans="1:20" ht="12.75">
      <c r="A43" s="97" t="s">
        <v>54</v>
      </c>
      <c r="B43" s="155">
        <f t="shared" si="0"/>
        <v>42519</v>
      </c>
      <c r="C43" s="151">
        <f t="shared" si="1"/>
        <v>42519</v>
      </c>
      <c r="D43" s="98"/>
      <c r="E43" s="99"/>
      <c r="F43" s="100"/>
      <c r="G43" s="101"/>
      <c r="H43" s="101"/>
      <c r="I43" s="101"/>
      <c r="J43" s="102"/>
      <c r="K43" s="100"/>
      <c r="L43" s="102"/>
      <c r="M43" s="103">
        <f t="shared" si="2"/>
        <v>0</v>
      </c>
      <c r="N43" s="104"/>
      <c r="O43" s="103">
        <f t="shared" si="3"/>
        <v>0</v>
      </c>
      <c r="P43" s="105">
        <f>IF(OR(ISERROR($O43-$M43)*S43,($O43-$M43)=0,COUNTBLANK($F43:$J43)&lt;5),IF(COUNTBLANK($F43:$J43)&lt;5,Start!$C$17,0)*S43,($O43-$M43)*S43)</f>
        <v>0</v>
      </c>
      <c r="Q43" s="71"/>
      <c r="R43" s="71"/>
      <c r="S43">
        <v>1</v>
      </c>
      <c r="T43" s="16">
        <f t="shared" si="4"/>
        <v>0</v>
      </c>
    </row>
    <row r="44" spans="1:20" ht="12.75">
      <c r="A44" s="85" t="s">
        <v>55</v>
      </c>
      <c r="B44" s="154">
        <f t="shared" si="0"/>
        <v>42520</v>
      </c>
      <c r="C44" s="150">
        <f t="shared" si="1"/>
        <v>42520</v>
      </c>
      <c r="D44" s="86"/>
      <c r="E44" s="87"/>
      <c r="F44" s="88"/>
      <c r="G44" s="89"/>
      <c r="H44" s="89"/>
      <c r="I44" s="89"/>
      <c r="J44" s="90"/>
      <c r="K44" s="88"/>
      <c r="L44" s="90"/>
      <c r="M44" s="91">
        <f t="shared" si="2"/>
        <v>0</v>
      </c>
      <c r="N44" s="92"/>
      <c r="O44" s="91">
        <f t="shared" si="3"/>
        <v>0</v>
      </c>
      <c r="P44" s="93">
        <f>IF(OR(ISERROR($O44-$M44)*S44,($O44-$M44)=0,COUNTBLANK($F44:$J44)&lt;5),IF(COUNTBLANK($F44:$J44)&lt;5,Start!$C$17,0)*S44,($O44-$M44)*S44)</f>
        <v>0</v>
      </c>
      <c r="Q44" s="71"/>
      <c r="R44" s="71"/>
      <c r="S44">
        <v>1</v>
      </c>
      <c r="T44" s="16">
        <f t="shared" si="4"/>
        <v>0</v>
      </c>
    </row>
    <row r="45" spans="1:20" ht="13.5" thickBot="1">
      <c r="A45" s="106" t="s">
        <v>56</v>
      </c>
      <c r="B45" s="156">
        <f t="shared" si="0"/>
        <v>42521</v>
      </c>
      <c r="C45" s="152">
        <f t="shared" si="1"/>
        <v>42521</v>
      </c>
      <c r="D45" s="107"/>
      <c r="E45" s="108"/>
      <c r="F45" s="109"/>
      <c r="G45" s="110"/>
      <c r="H45" s="110"/>
      <c r="I45" s="110"/>
      <c r="J45" s="111"/>
      <c r="K45" s="109"/>
      <c r="L45" s="111"/>
      <c r="M45" s="112">
        <f t="shared" si="2"/>
        <v>0</v>
      </c>
      <c r="N45" s="92"/>
      <c r="O45" s="91">
        <f t="shared" si="3"/>
        <v>0</v>
      </c>
      <c r="P45" s="93">
        <f>IF(OR(ISERROR($O45-$M45)*S45,($O45-$M45)=0,COUNTBLANK($F45:$J45)&lt;5),IF(COUNTBLANK($F45:$J45)&lt;5,Start!$C$17,0)*S45,($O45-$M45)*S45)</f>
        <v>0</v>
      </c>
      <c r="Q45" s="71"/>
      <c r="R45" s="71"/>
      <c r="S45">
        <v>1</v>
      </c>
      <c r="T45" s="16">
        <f t="shared" si="4"/>
        <v>0</v>
      </c>
    </row>
    <row r="46" spans="1:20" ht="12.75">
      <c r="A46" s="113"/>
      <c r="B46" s="145"/>
      <c r="C46" s="113"/>
      <c r="E46" s="114"/>
      <c r="F46" s="115">
        <f>31-COUNTBLANK(F15:F45)-T46</f>
        <v>0</v>
      </c>
      <c r="L46" s="116" t="s">
        <v>57</v>
      </c>
      <c r="M46" s="116"/>
      <c r="N46" s="117"/>
      <c r="O46" s="117"/>
      <c r="P46" s="118">
        <f>SUM(P15:P45)</f>
        <v>0</v>
      </c>
      <c r="T46" s="16">
        <f>SUM(T15:T45)</f>
        <v>0</v>
      </c>
    </row>
    <row r="47" spans="1:16" ht="12.75">
      <c r="A47" s="113"/>
      <c r="B47" s="113"/>
      <c r="C47" s="113"/>
      <c r="L47" s="119" t="s">
        <v>58</v>
      </c>
      <c r="M47" s="119"/>
      <c r="N47" s="120"/>
      <c r="O47" s="120"/>
      <c r="P47" s="121"/>
    </row>
    <row r="48" spans="1:16" ht="12.75">
      <c r="A48" s="122"/>
      <c r="B48" s="122"/>
      <c r="C48" s="122"/>
      <c r="L48" s="116" t="s">
        <v>59</v>
      </c>
      <c r="M48" s="116"/>
      <c r="N48" s="123"/>
      <c r="O48" s="123"/>
      <c r="P48" s="124">
        <f>April!P51</f>
        <v>-665.5</v>
      </c>
    </row>
    <row r="49" spans="1:16" ht="12.75">
      <c r="A49" s="125"/>
      <c r="B49" s="122"/>
      <c r="C49" s="125"/>
      <c r="L49" s="126" t="s">
        <v>60</v>
      </c>
      <c r="M49" s="126"/>
      <c r="N49" s="123"/>
      <c r="O49" s="123"/>
      <c r="P49" s="124">
        <f>P46+P47+P48</f>
        <v>-665.5</v>
      </c>
    </row>
    <row r="50" spans="7:16" ht="12.75">
      <c r="G50" s="42"/>
      <c r="H50" s="42"/>
      <c r="I50" s="42"/>
      <c r="J50" s="42"/>
      <c r="L50" s="116" t="s">
        <v>61</v>
      </c>
      <c r="M50" s="116"/>
      <c r="N50" s="123"/>
      <c r="O50" s="123"/>
      <c r="P50" s="124">
        <f>Start!E21</f>
        <v>170</v>
      </c>
    </row>
    <row r="51" spans="1:16" ht="18" customHeight="1" thickBot="1">
      <c r="A51" s="39"/>
      <c r="B51" s="39"/>
      <c r="C51" s="39"/>
      <c r="G51" s="42"/>
      <c r="H51" s="42"/>
      <c r="I51" s="42"/>
      <c r="J51" s="42"/>
      <c r="L51" s="39" t="s">
        <v>62</v>
      </c>
      <c r="M51" s="39"/>
      <c r="P51" s="127">
        <f>P49-P50</f>
        <v>-835.5</v>
      </c>
    </row>
    <row r="53" spans="1:3" ht="12.75">
      <c r="A53" s="39"/>
      <c r="B53" s="39"/>
      <c r="C53" s="39"/>
    </row>
  </sheetData>
  <sheetProtection/>
  <mergeCells count="1">
    <mergeCell ref="B9:C9"/>
  </mergeCells>
  <conditionalFormatting sqref="D15:P45 A15:A45">
    <cfRule type="expression" priority="1" dxfId="1" stopIfTrue="1">
      <formula>$C15=TODAY()</formula>
    </cfRule>
  </conditionalFormatting>
  <conditionalFormatting sqref="B15:C45">
    <cfRule type="cellIs" priority="2" dxfId="0" operator="equal" stopIfTrue="1">
      <formula>TODAY()</formula>
    </cfRule>
  </conditionalFormatting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T53"/>
  <sheetViews>
    <sheetView showGridLines="0" showZeros="0" zoomScalePageLayoutView="0" workbookViewId="0" topLeftCell="B29">
      <selection activeCell="D15" sqref="D15"/>
    </sheetView>
  </sheetViews>
  <sheetFormatPr defaultColWidth="11.421875" defaultRowHeight="12.75"/>
  <cols>
    <col min="1" max="1" width="3.00390625" style="16" hidden="1" customWidth="1"/>
    <col min="2" max="2" width="3.28125" style="16" customWidth="1"/>
    <col min="3" max="3" width="8.7109375" style="16" bestFit="1" customWidth="1"/>
    <col min="4" max="5" width="5.7109375" style="16" customWidth="1"/>
    <col min="6" max="10" width="4.7109375" style="16" customWidth="1"/>
    <col min="11" max="12" width="7.7109375" style="16" customWidth="1"/>
    <col min="13" max="13" width="7.7109375" style="16" hidden="1" customWidth="1"/>
    <col min="14" max="14" width="13.140625" style="16" customWidth="1"/>
    <col min="15" max="15" width="13.140625" style="16" hidden="1" customWidth="1"/>
    <col min="16" max="16" width="11.140625" style="16" customWidth="1"/>
    <col min="17" max="17" width="6.140625" style="41" customWidth="1"/>
    <col min="18" max="18" width="5.421875" style="41" customWidth="1"/>
    <col min="19" max="20" width="0" style="16" hidden="1" customWidth="1"/>
    <col min="21" max="16384" width="11.421875" style="16" customWidth="1"/>
  </cols>
  <sheetData>
    <row r="1" spans="1:18" s="37" customFormat="1" ht="20.25">
      <c r="A1" s="36"/>
      <c r="B1" s="36" t="s">
        <v>0</v>
      </c>
      <c r="C1" s="36"/>
      <c r="D1" s="16"/>
      <c r="Q1" s="38"/>
      <c r="R1" s="38"/>
    </row>
    <row r="2" spans="1:17" ht="12.75">
      <c r="A2" s="39"/>
      <c r="B2" s="39"/>
      <c r="C2" s="39"/>
      <c r="Q2" s="40"/>
    </row>
    <row r="3" spans="7:17" ht="12.75">
      <c r="G3" s="42"/>
      <c r="Q3" s="40"/>
    </row>
    <row r="4" ht="50.25" customHeight="1"/>
    <row r="5" spans="1:17" ht="12" customHeight="1">
      <c r="A5" s="39"/>
      <c r="B5" s="39" t="s">
        <v>1</v>
      </c>
      <c r="C5" s="39"/>
      <c r="D5" s="39"/>
      <c r="E5" s="39"/>
      <c r="F5" s="39"/>
      <c r="G5" s="39" t="s">
        <v>2</v>
      </c>
      <c r="H5" s="39"/>
      <c r="I5" s="39"/>
      <c r="K5" s="39" t="s">
        <v>3</v>
      </c>
      <c r="L5" s="39"/>
      <c r="M5" s="39"/>
      <c r="N5" s="39"/>
      <c r="O5" s="39"/>
      <c r="P5" s="39" t="s">
        <v>4</v>
      </c>
      <c r="Q5" s="40"/>
    </row>
    <row r="6" spans="2:18" s="43" customFormat="1" ht="21.75" customHeight="1">
      <c r="B6" s="43" t="str">
        <f>Start!E11</f>
        <v>Mustermann</v>
      </c>
      <c r="G6" s="43" t="str">
        <f>Start!E9</f>
        <v>Max</v>
      </c>
      <c r="K6" s="43" t="str">
        <f>Start!E13</f>
        <v>max</v>
      </c>
      <c r="N6" s="128">
        <f>DATE($P$6,6,1)</f>
        <v>42522</v>
      </c>
      <c r="O6" s="128"/>
      <c r="P6" s="129">
        <f>Start!E7</f>
        <v>2016</v>
      </c>
      <c r="Q6" s="45"/>
      <c r="R6" s="46"/>
    </row>
    <row r="7" spans="1:17" ht="8.25" customHeight="1" thickBot="1">
      <c r="A7" s="42"/>
      <c r="B7" s="42"/>
      <c r="C7" s="42"/>
      <c r="Q7" s="40"/>
    </row>
    <row r="8" spans="1:18" s="52" customFormat="1" ht="3.75" customHeight="1">
      <c r="A8" s="47"/>
      <c r="B8" s="48"/>
      <c r="C8" s="50"/>
      <c r="D8" s="48"/>
      <c r="E8" s="49"/>
      <c r="F8" s="48"/>
      <c r="G8" s="50"/>
      <c r="H8" s="50"/>
      <c r="I8" s="50"/>
      <c r="J8" s="49"/>
      <c r="K8" s="48"/>
      <c r="L8" s="49"/>
      <c r="M8" s="49"/>
      <c r="N8" s="49"/>
      <c r="O8" s="49"/>
      <c r="P8" s="49"/>
      <c r="Q8" s="51"/>
      <c r="R8" s="51"/>
    </row>
    <row r="9" spans="1:18" ht="12.75">
      <c r="A9" s="53"/>
      <c r="B9" s="172" t="s">
        <v>15</v>
      </c>
      <c r="C9" s="173"/>
      <c r="D9" s="55" t="s">
        <v>105</v>
      </c>
      <c r="E9" s="56"/>
      <c r="F9" s="55" t="s">
        <v>5</v>
      </c>
      <c r="G9" s="57"/>
      <c r="H9" s="57"/>
      <c r="I9" s="57"/>
      <c r="J9" s="56"/>
      <c r="K9" s="55" t="s">
        <v>6</v>
      </c>
      <c r="L9" s="56"/>
      <c r="M9" s="56"/>
      <c r="N9" s="58" t="s">
        <v>7</v>
      </c>
      <c r="O9" s="58"/>
      <c r="P9" s="58" t="s">
        <v>8</v>
      </c>
      <c r="Q9" s="55"/>
      <c r="R9" s="59"/>
    </row>
    <row r="10" spans="1:18" ht="12.75">
      <c r="A10" s="53"/>
      <c r="B10" s="54"/>
      <c r="C10" s="146"/>
      <c r="D10" s="55"/>
      <c r="E10" s="56"/>
      <c r="F10" s="55" t="s">
        <v>9</v>
      </c>
      <c r="G10" s="57"/>
      <c r="H10" s="57"/>
      <c r="I10" s="57"/>
      <c r="J10" s="56"/>
      <c r="K10" s="55" t="s">
        <v>10</v>
      </c>
      <c r="L10" s="56"/>
      <c r="M10" s="56"/>
      <c r="N10" s="60"/>
      <c r="O10" s="60"/>
      <c r="P10" s="58" t="s">
        <v>11</v>
      </c>
      <c r="Q10" s="55"/>
      <c r="R10" s="59"/>
    </row>
    <row r="11" spans="1:18" s="52" customFormat="1" ht="3.75" customHeight="1">
      <c r="A11" s="61"/>
      <c r="B11" s="62"/>
      <c r="C11" s="64"/>
      <c r="D11" s="62"/>
      <c r="E11" s="63"/>
      <c r="F11" s="62"/>
      <c r="G11" s="64"/>
      <c r="H11" s="64"/>
      <c r="I11" s="64"/>
      <c r="J11" s="63"/>
      <c r="K11" s="62"/>
      <c r="L11" s="63"/>
      <c r="M11" s="64"/>
      <c r="N11" s="61"/>
      <c r="O11" s="64"/>
      <c r="P11" s="61"/>
      <c r="Q11" s="51"/>
      <c r="R11" s="51"/>
    </row>
    <row r="12" spans="1:18" ht="12.75">
      <c r="A12" s="65"/>
      <c r="B12" s="66"/>
      <c r="C12" s="147"/>
      <c r="D12" s="67"/>
      <c r="E12" s="58"/>
      <c r="F12" s="68"/>
      <c r="G12" s="69"/>
      <c r="H12" s="69" t="s">
        <v>12</v>
      </c>
      <c r="I12" s="69" t="s">
        <v>13</v>
      </c>
      <c r="J12" s="70" t="s">
        <v>14</v>
      </c>
      <c r="K12" s="68"/>
      <c r="L12" s="70"/>
      <c r="M12" s="58"/>
      <c r="N12" s="58"/>
      <c r="O12" s="58"/>
      <c r="P12" s="58"/>
      <c r="Q12" s="71"/>
      <c r="R12" s="71"/>
    </row>
    <row r="13" spans="1:18" ht="12.75">
      <c r="A13" s="72"/>
      <c r="B13" s="66"/>
      <c r="C13" s="147"/>
      <c r="D13" s="68" t="s">
        <v>16</v>
      </c>
      <c r="E13" s="70" t="s">
        <v>17</v>
      </c>
      <c r="F13" s="67" t="s">
        <v>18</v>
      </c>
      <c r="G13" s="69" t="s">
        <v>19</v>
      </c>
      <c r="H13" s="69" t="s">
        <v>20</v>
      </c>
      <c r="I13" s="73" t="s">
        <v>21</v>
      </c>
      <c r="J13" s="70" t="s">
        <v>22</v>
      </c>
      <c r="K13" s="68" t="s">
        <v>23</v>
      </c>
      <c r="L13" s="70" t="s">
        <v>24</v>
      </c>
      <c r="M13" s="58"/>
      <c r="N13" s="58"/>
      <c r="O13" s="58"/>
      <c r="P13" s="58"/>
      <c r="Q13" s="71"/>
      <c r="R13" s="71"/>
    </row>
    <row r="14" spans="1:18" ht="12.75">
      <c r="A14" s="65"/>
      <c r="B14" s="148"/>
      <c r="C14" s="147"/>
      <c r="D14" s="68"/>
      <c r="E14" s="70"/>
      <c r="F14" s="68"/>
      <c r="G14" s="69"/>
      <c r="H14" s="69"/>
      <c r="I14" s="69"/>
      <c r="J14" s="70" t="s">
        <v>25</v>
      </c>
      <c r="K14" s="68"/>
      <c r="L14" s="70"/>
      <c r="M14" s="58"/>
      <c r="N14" s="58"/>
      <c r="O14" s="58"/>
      <c r="P14" s="58"/>
      <c r="Q14" s="71"/>
      <c r="R14" s="71"/>
    </row>
    <row r="15" spans="1:20" ht="13.5" customHeight="1">
      <c r="A15" s="85" t="s">
        <v>26</v>
      </c>
      <c r="B15" s="162">
        <f>+C15</f>
        <v>42522</v>
      </c>
      <c r="C15" s="150">
        <f>+DATE($P$6,MONTH(N$6),1)</f>
        <v>42522</v>
      </c>
      <c r="D15" s="86"/>
      <c r="E15" s="87"/>
      <c r="F15" s="88"/>
      <c r="G15" s="89"/>
      <c r="H15" s="89"/>
      <c r="I15" s="89"/>
      <c r="J15" s="90"/>
      <c r="K15" s="88"/>
      <c r="L15" s="90"/>
      <c r="M15" s="91">
        <f>(L15-K15)*24</f>
        <v>0</v>
      </c>
      <c r="N15" s="92"/>
      <c r="O15" s="91">
        <f>(E15-D15)*24</f>
        <v>0</v>
      </c>
      <c r="P15" s="93">
        <f>IF(OR(ISERROR($O15-$M15)*S15,($O15-$M15)=0,COUNTBLANK($F15:$J15)&lt;5),IF(COUNTBLANK($F15:$J15)&lt;5,Start!$C$17,0)*S15,($O15-$M15)*S15)</f>
        <v>0</v>
      </c>
      <c r="Q15" s="71"/>
      <c r="R15" s="71"/>
      <c r="S15">
        <v>1</v>
      </c>
      <c r="T15" s="16">
        <f>IF(F15&lt;&gt;"",IF(S15=0.5,0.5,0),0)</f>
        <v>0</v>
      </c>
    </row>
    <row r="16" spans="1:20" ht="12.75">
      <c r="A16" s="85" t="s">
        <v>27</v>
      </c>
      <c r="B16" s="154">
        <f aca="true" t="shared" si="0" ref="B16:B45">+C16</f>
        <v>42523</v>
      </c>
      <c r="C16" s="150">
        <f aca="true" t="shared" si="1" ref="C16:C44">+C15+1</f>
        <v>42523</v>
      </c>
      <c r="D16" s="86"/>
      <c r="E16" s="87"/>
      <c r="F16" s="88"/>
      <c r="G16" s="89"/>
      <c r="H16" s="89"/>
      <c r="I16" s="89"/>
      <c r="J16" s="90"/>
      <c r="K16" s="88"/>
      <c r="L16" s="90"/>
      <c r="M16" s="91">
        <f aca="true" t="shared" si="2" ref="M16:M45">(L16-K16)*24</f>
        <v>0</v>
      </c>
      <c r="N16" s="92"/>
      <c r="O16" s="91">
        <f aca="true" t="shared" si="3" ref="O16:O45">(E16-D16)*24</f>
        <v>0</v>
      </c>
      <c r="P16" s="93">
        <f>IF(OR(ISERROR($O16-$M16)*S16,($O16-$M16)=0,COUNTBLANK($F16:$J16)&lt;5),IF(COUNTBLANK($F16:$J16)&lt;5,Start!$C$17,0)*S16,($O16-$M16)*S16)</f>
        <v>0</v>
      </c>
      <c r="Q16" s="71"/>
      <c r="R16" s="71"/>
      <c r="S16">
        <v>1</v>
      </c>
      <c r="T16" s="16">
        <f aca="true" t="shared" si="4" ref="T16:T45">IF(F16&lt;&gt;"",IF(S16=0.5,0.5,0),0)</f>
        <v>0</v>
      </c>
    </row>
    <row r="17" spans="1:20" ht="12.75">
      <c r="A17" s="85" t="s">
        <v>28</v>
      </c>
      <c r="B17" s="154">
        <f t="shared" si="0"/>
        <v>42524</v>
      </c>
      <c r="C17" s="150">
        <f t="shared" si="1"/>
        <v>42524</v>
      </c>
      <c r="D17" s="86"/>
      <c r="E17" s="87"/>
      <c r="F17" s="88"/>
      <c r="G17" s="89"/>
      <c r="H17" s="89"/>
      <c r="I17" s="89"/>
      <c r="J17" s="90"/>
      <c r="K17" s="88"/>
      <c r="L17" s="90"/>
      <c r="M17" s="91">
        <f t="shared" si="2"/>
        <v>0</v>
      </c>
      <c r="N17" s="92"/>
      <c r="O17" s="91">
        <f t="shared" si="3"/>
        <v>0</v>
      </c>
      <c r="P17" s="93">
        <f>IF(OR(ISERROR($O17-$M17)*S17,($O17-$M17)=0,COUNTBLANK($F17:$J17)&lt;5),IF(COUNTBLANK($F17:$J17)&lt;5,Start!$C$17,0)*S17,($O17-$M17)*S17)</f>
        <v>0</v>
      </c>
      <c r="Q17" s="71"/>
      <c r="R17" s="94"/>
      <c r="S17">
        <v>1</v>
      </c>
      <c r="T17" s="16">
        <f t="shared" si="4"/>
        <v>0</v>
      </c>
    </row>
    <row r="18" spans="1:20" ht="12.75">
      <c r="A18" s="97" t="s">
        <v>29</v>
      </c>
      <c r="B18" s="155">
        <f t="shared" si="0"/>
        <v>42525</v>
      </c>
      <c r="C18" s="151">
        <f t="shared" si="1"/>
        <v>42525</v>
      </c>
      <c r="D18" s="98"/>
      <c r="E18" s="99"/>
      <c r="F18" s="100"/>
      <c r="G18" s="101"/>
      <c r="H18" s="101"/>
      <c r="I18" s="101"/>
      <c r="J18" s="102"/>
      <c r="K18" s="100"/>
      <c r="L18" s="102"/>
      <c r="M18" s="103">
        <f t="shared" si="2"/>
        <v>0</v>
      </c>
      <c r="N18" s="104"/>
      <c r="O18" s="103">
        <f t="shared" si="3"/>
        <v>0</v>
      </c>
      <c r="P18" s="105">
        <f>IF(OR(ISERROR($O18-$M18)*S18,($O18-$M18)=0,COUNTBLANK($F18:$J18)&lt;5),IF(COUNTBLANK($F18:$J18)&lt;5,Start!$C$17,0)*S18,($O18-$M18)*S18)</f>
        <v>0</v>
      </c>
      <c r="Q18" s="71"/>
      <c r="R18" s="94"/>
      <c r="S18">
        <v>1</v>
      </c>
      <c r="T18" s="16">
        <f t="shared" si="4"/>
        <v>0</v>
      </c>
    </row>
    <row r="19" spans="1:20" ht="12.75">
      <c r="A19" s="97" t="s">
        <v>30</v>
      </c>
      <c r="B19" s="155">
        <f t="shared" si="0"/>
        <v>42526</v>
      </c>
      <c r="C19" s="151">
        <f t="shared" si="1"/>
        <v>42526</v>
      </c>
      <c r="D19" s="98"/>
      <c r="E19" s="99"/>
      <c r="F19" s="100"/>
      <c r="G19" s="101"/>
      <c r="H19" s="101"/>
      <c r="I19" s="101"/>
      <c r="J19" s="102"/>
      <c r="K19" s="100"/>
      <c r="L19" s="102"/>
      <c r="M19" s="103">
        <f t="shared" si="2"/>
        <v>0</v>
      </c>
      <c r="N19" s="104"/>
      <c r="O19" s="103">
        <f t="shared" si="3"/>
        <v>0</v>
      </c>
      <c r="P19" s="105">
        <f>IF(OR(ISERROR($O19-$M19)*S19,($O19-$M19)=0,COUNTBLANK($F19:$J19)&lt;5),IF(COUNTBLANK($F19:$J19)&lt;5,Start!$C$17,0)*S19,($O19-$M19)*S19)</f>
        <v>0</v>
      </c>
      <c r="Q19" s="71"/>
      <c r="R19" s="94"/>
      <c r="S19">
        <v>1</v>
      </c>
      <c r="T19" s="16">
        <f t="shared" si="4"/>
        <v>0</v>
      </c>
    </row>
    <row r="20" spans="1:20" ht="12.75">
      <c r="A20" s="85" t="s">
        <v>31</v>
      </c>
      <c r="B20" s="154">
        <f t="shared" si="0"/>
        <v>42527</v>
      </c>
      <c r="C20" s="150">
        <f t="shared" si="1"/>
        <v>42527</v>
      </c>
      <c r="D20" s="86"/>
      <c r="E20" s="87"/>
      <c r="F20" s="88"/>
      <c r="G20" s="89"/>
      <c r="H20" s="89"/>
      <c r="I20" s="89"/>
      <c r="J20" s="90"/>
      <c r="K20" s="88"/>
      <c r="L20" s="90"/>
      <c r="M20" s="91">
        <f t="shared" si="2"/>
        <v>0</v>
      </c>
      <c r="N20" s="92"/>
      <c r="O20" s="91">
        <f t="shared" si="3"/>
        <v>0</v>
      </c>
      <c r="P20" s="93">
        <f>IF(OR(ISERROR($O20-$M20)*S20,($O20-$M20)=0,COUNTBLANK($F20:$J20)&lt;5),IF(COUNTBLANK($F20:$J20)&lt;5,Start!$C$17,0)*S20,($O20-$M20)*S20)</f>
        <v>0</v>
      </c>
      <c r="Q20" s="71"/>
      <c r="R20" s="94"/>
      <c r="S20">
        <v>1</v>
      </c>
      <c r="T20" s="16">
        <f t="shared" si="4"/>
        <v>0</v>
      </c>
    </row>
    <row r="21" spans="1:20" ht="12.75">
      <c r="A21" s="85" t="s">
        <v>32</v>
      </c>
      <c r="B21" s="154">
        <f t="shared" si="0"/>
        <v>42528</v>
      </c>
      <c r="C21" s="150">
        <f t="shared" si="1"/>
        <v>42528</v>
      </c>
      <c r="D21" s="86"/>
      <c r="E21" s="87"/>
      <c r="F21" s="88"/>
      <c r="G21" s="89"/>
      <c r="H21" s="89"/>
      <c r="I21" s="89"/>
      <c r="J21" s="90"/>
      <c r="K21" s="88"/>
      <c r="L21" s="90"/>
      <c r="M21" s="91">
        <f t="shared" si="2"/>
        <v>0</v>
      </c>
      <c r="N21" s="92"/>
      <c r="O21" s="91">
        <f t="shared" si="3"/>
        <v>0</v>
      </c>
      <c r="P21" s="93">
        <f>IF(OR(ISERROR($O21-$M21)*S21,($O21-$M21)=0,COUNTBLANK($F21:$J21)&lt;5),IF(COUNTBLANK($F21:$J21)&lt;5,Start!$C$17,0)*S21,($O21-$M21)*S21)</f>
        <v>0</v>
      </c>
      <c r="Q21" s="71"/>
      <c r="R21" s="94"/>
      <c r="S21">
        <v>1</v>
      </c>
      <c r="T21" s="16">
        <f t="shared" si="4"/>
        <v>0</v>
      </c>
    </row>
    <row r="22" spans="1:20" ht="12.75">
      <c r="A22" s="85" t="s">
        <v>33</v>
      </c>
      <c r="B22" s="154">
        <f t="shared" si="0"/>
        <v>42529</v>
      </c>
      <c r="C22" s="150">
        <f t="shared" si="1"/>
        <v>42529</v>
      </c>
      <c r="D22" s="86"/>
      <c r="E22" s="87"/>
      <c r="F22" s="88"/>
      <c r="G22" s="89"/>
      <c r="H22" s="89"/>
      <c r="I22" s="89"/>
      <c r="J22" s="90"/>
      <c r="K22" s="88"/>
      <c r="L22" s="90"/>
      <c r="M22" s="91">
        <f t="shared" si="2"/>
        <v>0</v>
      </c>
      <c r="N22" s="92"/>
      <c r="O22" s="91">
        <f t="shared" si="3"/>
        <v>0</v>
      </c>
      <c r="P22" s="93">
        <f>IF(OR(ISERROR($O22-$M22)*S22,($O22-$M22)=0,COUNTBLANK($F22:$J22)&lt;5),IF(COUNTBLANK($F22:$J22)&lt;5,Start!$C$17,0)*S22,($O22-$M22)*S22)</f>
        <v>0</v>
      </c>
      <c r="Q22" s="71"/>
      <c r="R22" s="94"/>
      <c r="S22">
        <v>1</v>
      </c>
      <c r="T22" s="16">
        <f t="shared" si="4"/>
        <v>0</v>
      </c>
    </row>
    <row r="23" spans="1:20" ht="12.75">
      <c r="A23" s="85" t="s">
        <v>34</v>
      </c>
      <c r="B23" s="154">
        <f t="shared" si="0"/>
        <v>42530</v>
      </c>
      <c r="C23" s="150">
        <f t="shared" si="1"/>
        <v>42530</v>
      </c>
      <c r="D23" s="86"/>
      <c r="E23" s="87"/>
      <c r="F23" s="88"/>
      <c r="G23" s="89"/>
      <c r="H23" s="89"/>
      <c r="I23" s="89"/>
      <c r="J23" s="90"/>
      <c r="K23" s="88"/>
      <c r="L23" s="90"/>
      <c r="M23" s="91">
        <f t="shared" si="2"/>
        <v>0</v>
      </c>
      <c r="N23" s="92"/>
      <c r="O23" s="91">
        <f t="shared" si="3"/>
        <v>0</v>
      </c>
      <c r="P23" s="93">
        <f>IF(OR(ISERROR($O23-$M23)*S23,($O23-$M23)=0,COUNTBLANK($F23:$J23)&lt;5),IF(COUNTBLANK($F23:$J23)&lt;5,Start!$C$17,0)*S23,($O23-$M23)*S23)</f>
        <v>0</v>
      </c>
      <c r="Q23" s="71"/>
      <c r="R23" s="94"/>
      <c r="S23">
        <v>1</v>
      </c>
      <c r="T23" s="16">
        <f t="shared" si="4"/>
        <v>0</v>
      </c>
    </row>
    <row r="24" spans="1:20" ht="12.75">
      <c r="A24" s="85" t="s">
        <v>35</v>
      </c>
      <c r="B24" s="154">
        <f t="shared" si="0"/>
        <v>42531</v>
      </c>
      <c r="C24" s="150">
        <f t="shared" si="1"/>
        <v>42531</v>
      </c>
      <c r="D24" s="86"/>
      <c r="E24" s="87"/>
      <c r="F24" s="88"/>
      <c r="G24" s="89"/>
      <c r="H24" s="89"/>
      <c r="I24" s="89"/>
      <c r="J24" s="90"/>
      <c r="K24" s="88"/>
      <c r="L24" s="90"/>
      <c r="M24" s="91">
        <f t="shared" si="2"/>
        <v>0</v>
      </c>
      <c r="N24" s="92"/>
      <c r="O24" s="91">
        <f t="shared" si="3"/>
        <v>0</v>
      </c>
      <c r="P24" s="93">
        <f>IF(OR(ISERROR($O24-$M24)*S24,($O24-$M24)=0,COUNTBLANK($F24:$J24)&lt;5),IF(COUNTBLANK($F24:$J24)&lt;5,Start!$C$17,0)*S24,($O24-$M24)*S24)</f>
        <v>0</v>
      </c>
      <c r="Q24" s="71"/>
      <c r="R24" s="94"/>
      <c r="S24">
        <v>1</v>
      </c>
      <c r="T24" s="16">
        <f t="shared" si="4"/>
        <v>0</v>
      </c>
    </row>
    <row r="25" spans="1:20" ht="12.75">
      <c r="A25" s="97" t="s">
        <v>36</v>
      </c>
      <c r="B25" s="155">
        <f t="shared" si="0"/>
        <v>42532</v>
      </c>
      <c r="C25" s="151">
        <f t="shared" si="1"/>
        <v>42532</v>
      </c>
      <c r="D25" s="98"/>
      <c r="E25" s="99"/>
      <c r="F25" s="100"/>
      <c r="G25" s="101"/>
      <c r="H25" s="101"/>
      <c r="I25" s="101"/>
      <c r="J25" s="102"/>
      <c r="K25" s="100"/>
      <c r="L25" s="102"/>
      <c r="M25" s="103">
        <f t="shared" si="2"/>
        <v>0</v>
      </c>
      <c r="N25" s="104"/>
      <c r="O25" s="103">
        <f t="shared" si="3"/>
        <v>0</v>
      </c>
      <c r="P25" s="105">
        <f>IF(OR(ISERROR($O25-$M25)*S25,($O25-$M25)=0,COUNTBLANK($F25:$J25)&lt;5),IF(COUNTBLANK($F25:$J25)&lt;5,Start!$C$17,0)*S25,($O25-$M25)*S25)</f>
        <v>0</v>
      </c>
      <c r="Q25" s="71"/>
      <c r="R25" s="94"/>
      <c r="S25">
        <v>1</v>
      </c>
      <c r="T25" s="16">
        <f t="shared" si="4"/>
        <v>0</v>
      </c>
    </row>
    <row r="26" spans="1:20" ht="12.75">
      <c r="A26" s="97" t="s">
        <v>37</v>
      </c>
      <c r="B26" s="155">
        <f t="shared" si="0"/>
        <v>42533</v>
      </c>
      <c r="C26" s="151">
        <f t="shared" si="1"/>
        <v>42533</v>
      </c>
      <c r="D26" s="98"/>
      <c r="E26" s="99"/>
      <c r="F26" s="100"/>
      <c r="G26" s="101"/>
      <c r="H26" s="101"/>
      <c r="I26" s="101"/>
      <c r="J26" s="102"/>
      <c r="K26" s="100"/>
      <c r="L26" s="102"/>
      <c r="M26" s="103">
        <f t="shared" si="2"/>
        <v>0</v>
      </c>
      <c r="N26" s="104"/>
      <c r="O26" s="103">
        <f t="shared" si="3"/>
        <v>0</v>
      </c>
      <c r="P26" s="105">
        <f>IF(OR(ISERROR($O26-$M26)*S26,($O26-$M26)=0,COUNTBLANK($F26:$J26)&lt;5),IF(COUNTBLANK($F26:$J26)&lt;5,Start!$C$17,0)*S26,($O26-$M26)*S26)</f>
        <v>0</v>
      </c>
      <c r="Q26" s="71"/>
      <c r="R26" s="94"/>
      <c r="S26">
        <v>1</v>
      </c>
      <c r="T26" s="16">
        <f t="shared" si="4"/>
        <v>0</v>
      </c>
    </row>
    <row r="27" spans="1:20" ht="12.75">
      <c r="A27" s="85" t="s">
        <v>38</v>
      </c>
      <c r="B27" s="154">
        <f t="shared" si="0"/>
        <v>42534</v>
      </c>
      <c r="C27" s="150">
        <f t="shared" si="1"/>
        <v>42534</v>
      </c>
      <c r="D27" s="86"/>
      <c r="E27" s="87"/>
      <c r="F27" s="88"/>
      <c r="G27" s="89"/>
      <c r="H27" s="89"/>
      <c r="I27" s="89"/>
      <c r="J27" s="90"/>
      <c r="K27" s="88"/>
      <c r="L27" s="90"/>
      <c r="M27" s="91">
        <f t="shared" si="2"/>
        <v>0</v>
      </c>
      <c r="N27" s="92"/>
      <c r="O27" s="91">
        <f t="shared" si="3"/>
        <v>0</v>
      </c>
      <c r="P27" s="93">
        <f>IF(OR(ISERROR($O27-$M27)*S27,($O27-$M27)=0,COUNTBLANK($F27:$J27)&lt;5),IF(COUNTBLANK($F27:$J27)&lt;5,Start!$C$17,0)*S27,($O27-$M27)*S27)</f>
        <v>0</v>
      </c>
      <c r="Q27" s="71"/>
      <c r="R27" s="94"/>
      <c r="S27">
        <v>1</v>
      </c>
      <c r="T27" s="16">
        <f t="shared" si="4"/>
        <v>0</v>
      </c>
    </row>
    <row r="28" spans="1:20" ht="12.75">
      <c r="A28" s="85" t="s">
        <v>39</v>
      </c>
      <c r="B28" s="154">
        <f t="shared" si="0"/>
        <v>42535</v>
      </c>
      <c r="C28" s="150">
        <f t="shared" si="1"/>
        <v>42535</v>
      </c>
      <c r="D28" s="86"/>
      <c r="E28" s="87"/>
      <c r="F28" s="88"/>
      <c r="G28" s="89"/>
      <c r="H28" s="89"/>
      <c r="I28" s="89"/>
      <c r="J28" s="90"/>
      <c r="K28" s="88"/>
      <c r="L28" s="90"/>
      <c r="M28" s="91">
        <f t="shared" si="2"/>
        <v>0</v>
      </c>
      <c r="N28" s="92"/>
      <c r="O28" s="91">
        <f t="shared" si="3"/>
        <v>0</v>
      </c>
      <c r="P28" s="93">
        <f>IF(OR(ISERROR($O28-$M28)*S28,($O28-$M28)=0,COUNTBLANK($F28:$J28)&lt;5),IF(COUNTBLANK($F28:$J28)&lt;5,Start!$C$17,0)*S28,($O28-$M28)*S28)</f>
        <v>0</v>
      </c>
      <c r="Q28" s="71"/>
      <c r="R28" s="94"/>
      <c r="S28">
        <v>1</v>
      </c>
      <c r="T28" s="16">
        <f t="shared" si="4"/>
        <v>0</v>
      </c>
    </row>
    <row r="29" spans="1:20" ht="12.75">
      <c r="A29" s="85" t="s">
        <v>40</v>
      </c>
      <c r="B29" s="154">
        <f t="shared" si="0"/>
        <v>42536</v>
      </c>
      <c r="C29" s="150">
        <f t="shared" si="1"/>
        <v>42536</v>
      </c>
      <c r="D29" s="86"/>
      <c r="E29" s="87"/>
      <c r="F29" s="88"/>
      <c r="G29" s="89"/>
      <c r="H29" s="89"/>
      <c r="I29" s="89"/>
      <c r="J29" s="90"/>
      <c r="K29" s="88"/>
      <c r="L29" s="90"/>
      <c r="M29" s="91">
        <f t="shared" si="2"/>
        <v>0</v>
      </c>
      <c r="N29" s="92"/>
      <c r="O29" s="91">
        <f t="shared" si="3"/>
        <v>0</v>
      </c>
      <c r="P29" s="93">
        <f>IF(OR(ISERROR($O29-$M29)*S29,($O29-$M29)=0,COUNTBLANK($F29:$J29)&lt;5),IF(COUNTBLANK($F29:$J29)&lt;5,Start!$C$17,0)*S29,($O29-$M29)*S29)</f>
        <v>0</v>
      </c>
      <c r="Q29" s="71"/>
      <c r="R29" s="94"/>
      <c r="S29">
        <v>1</v>
      </c>
      <c r="T29" s="16">
        <f t="shared" si="4"/>
        <v>0</v>
      </c>
    </row>
    <row r="30" spans="1:20" ht="12.75">
      <c r="A30" s="85" t="s">
        <v>41</v>
      </c>
      <c r="B30" s="154">
        <f t="shared" si="0"/>
        <v>42537</v>
      </c>
      <c r="C30" s="150">
        <f t="shared" si="1"/>
        <v>42537</v>
      </c>
      <c r="D30" s="86"/>
      <c r="E30" s="87"/>
      <c r="F30" s="88"/>
      <c r="G30" s="89"/>
      <c r="H30" s="89"/>
      <c r="I30" s="89"/>
      <c r="J30" s="90"/>
      <c r="K30" s="88"/>
      <c r="L30" s="90"/>
      <c r="M30" s="91">
        <f t="shared" si="2"/>
        <v>0</v>
      </c>
      <c r="N30" s="92"/>
      <c r="O30" s="91">
        <f t="shared" si="3"/>
        <v>0</v>
      </c>
      <c r="P30" s="93">
        <f>IF(OR(ISERROR($O30-$M30)*S30,($O30-$M30)=0,COUNTBLANK($F30:$J30)&lt;5),IF(COUNTBLANK($F30:$J30)&lt;5,Start!$C$17,0)*S30,($O30-$M30)*S30)</f>
        <v>0</v>
      </c>
      <c r="Q30" s="71"/>
      <c r="R30" s="94"/>
      <c r="S30">
        <v>1</v>
      </c>
      <c r="T30" s="16">
        <f t="shared" si="4"/>
        <v>0</v>
      </c>
    </row>
    <row r="31" spans="1:20" ht="12.75">
      <c r="A31" s="85" t="s">
        <v>42</v>
      </c>
      <c r="B31" s="154">
        <f t="shared" si="0"/>
        <v>42538</v>
      </c>
      <c r="C31" s="150">
        <f t="shared" si="1"/>
        <v>42538</v>
      </c>
      <c r="D31" s="86"/>
      <c r="E31" s="87"/>
      <c r="F31" s="88"/>
      <c r="G31" s="89"/>
      <c r="H31" s="89"/>
      <c r="I31" s="89"/>
      <c r="J31" s="90"/>
      <c r="K31" s="88"/>
      <c r="L31" s="90"/>
      <c r="M31" s="91">
        <f t="shared" si="2"/>
        <v>0</v>
      </c>
      <c r="N31" s="92"/>
      <c r="O31" s="91">
        <f t="shared" si="3"/>
        <v>0</v>
      </c>
      <c r="P31" s="93">
        <f>IF(OR(ISERROR($O31-$M31)*S31,($O31-$M31)=0,COUNTBLANK($F31:$J31)&lt;5),IF(COUNTBLANK($F31:$J31)&lt;5,Start!$C$17,0)*S31,($O31-$M31)*S31)</f>
        <v>0</v>
      </c>
      <c r="Q31" s="71"/>
      <c r="R31" s="94"/>
      <c r="S31">
        <v>1</v>
      </c>
      <c r="T31" s="16">
        <f t="shared" si="4"/>
        <v>0</v>
      </c>
    </row>
    <row r="32" spans="1:20" ht="12.75">
      <c r="A32" s="97" t="s">
        <v>43</v>
      </c>
      <c r="B32" s="155">
        <f t="shared" si="0"/>
        <v>42539</v>
      </c>
      <c r="C32" s="151">
        <f t="shared" si="1"/>
        <v>42539</v>
      </c>
      <c r="D32" s="98"/>
      <c r="E32" s="99"/>
      <c r="F32" s="100"/>
      <c r="G32" s="101"/>
      <c r="H32" s="101"/>
      <c r="I32" s="101"/>
      <c r="J32" s="102"/>
      <c r="K32" s="100"/>
      <c r="L32" s="102"/>
      <c r="M32" s="103">
        <f t="shared" si="2"/>
        <v>0</v>
      </c>
      <c r="N32" s="104"/>
      <c r="O32" s="103">
        <f t="shared" si="3"/>
        <v>0</v>
      </c>
      <c r="P32" s="105">
        <f>IF(OR(ISERROR($O32-$M32)*S32,($O32-$M32)=0,COUNTBLANK($F32:$J32)&lt;5),IF(COUNTBLANK($F32:$J32)&lt;5,Start!$C$17,0)*S32,($O32-$M32)*S32)</f>
        <v>0</v>
      </c>
      <c r="Q32" s="71"/>
      <c r="R32" s="94"/>
      <c r="S32">
        <v>1</v>
      </c>
      <c r="T32" s="16">
        <f t="shared" si="4"/>
        <v>0</v>
      </c>
    </row>
    <row r="33" spans="1:20" ht="12.75">
      <c r="A33" s="97" t="s">
        <v>44</v>
      </c>
      <c r="B33" s="155">
        <f t="shared" si="0"/>
        <v>42540</v>
      </c>
      <c r="C33" s="151">
        <f t="shared" si="1"/>
        <v>42540</v>
      </c>
      <c r="D33" s="98"/>
      <c r="E33" s="99"/>
      <c r="F33" s="100"/>
      <c r="G33" s="101"/>
      <c r="H33" s="101"/>
      <c r="I33" s="101"/>
      <c r="J33" s="102"/>
      <c r="K33" s="100"/>
      <c r="L33" s="102"/>
      <c r="M33" s="103">
        <f t="shared" si="2"/>
        <v>0</v>
      </c>
      <c r="N33" s="104"/>
      <c r="O33" s="103">
        <f t="shared" si="3"/>
        <v>0</v>
      </c>
      <c r="P33" s="105">
        <f>IF(OR(ISERROR($O33-$M33)*S33,($O33-$M33)=0,COUNTBLANK($F33:$J33)&lt;5),IF(COUNTBLANK($F33:$J33)&lt;5,Start!$C$17,0)*S33,($O33-$M33)*S33)</f>
        <v>0</v>
      </c>
      <c r="Q33" s="71"/>
      <c r="R33" s="94"/>
      <c r="S33">
        <v>1</v>
      </c>
      <c r="T33" s="16">
        <f t="shared" si="4"/>
        <v>0</v>
      </c>
    </row>
    <row r="34" spans="1:20" ht="12.75">
      <c r="A34" s="85" t="s">
        <v>45</v>
      </c>
      <c r="B34" s="154">
        <f t="shared" si="0"/>
        <v>42541</v>
      </c>
      <c r="C34" s="150">
        <f t="shared" si="1"/>
        <v>42541</v>
      </c>
      <c r="D34" s="86"/>
      <c r="E34" s="87"/>
      <c r="F34" s="88"/>
      <c r="G34" s="89"/>
      <c r="H34" s="89"/>
      <c r="I34" s="89"/>
      <c r="J34" s="90"/>
      <c r="K34" s="88"/>
      <c r="L34" s="90"/>
      <c r="M34" s="91">
        <f t="shared" si="2"/>
        <v>0</v>
      </c>
      <c r="N34" s="92"/>
      <c r="O34" s="91">
        <f t="shared" si="3"/>
        <v>0</v>
      </c>
      <c r="P34" s="93">
        <f>IF(OR(ISERROR($O34-$M34)*S34,($O34-$M34)=0,COUNTBLANK($F34:$J34)&lt;5),IF(COUNTBLANK($F34:$J34)&lt;5,Start!$C$17,0)*S34,($O34-$M34)*S34)</f>
        <v>0</v>
      </c>
      <c r="Q34" s="71"/>
      <c r="R34" s="94"/>
      <c r="S34">
        <v>1</v>
      </c>
      <c r="T34" s="16">
        <f t="shared" si="4"/>
        <v>0</v>
      </c>
    </row>
    <row r="35" spans="1:20" ht="12.75">
      <c r="A35" s="85" t="s">
        <v>46</v>
      </c>
      <c r="B35" s="154">
        <f t="shared" si="0"/>
        <v>42542</v>
      </c>
      <c r="C35" s="150">
        <f t="shared" si="1"/>
        <v>42542</v>
      </c>
      <c r="D35" s="86"/>
      <c r="E35" s="87"/>
      <c r="F35" s="88"/>
      <c r="G35" s="89"/>
      <c r="H35" s="89"/>
      <c r="I35" s="89"/>
      <c r="J35" s="90"/>
      <c r="K35" s="88"/>
      <c r="L35" s="90"/>
      <c r="M35" s="91">
        <f t="shared" si="2"/>
        <v>0</v>
      </c>
      <c r="N35" s="92"/>
      <c r="O35" s="91">
        <f t="shared" si="3"/>
        <v>0</v>
      </c>
      <c r="P35" s="93">
        <f>IF(OR(ISERROR($O35-$M35)*S35,($O35-$M35)=0,COUNTBLANK($F35:$J35)&lt;5),IF(COUNTBLANK($F35:$J35)&lt;5,Start!$C$17,0)*S35,($O35-$M35)*S35)</f>
        <v>0</v>
      </c>
      <c r="Q35" s="71"/>
      <c r="R35" s="94"/>
      <c r="S35">
        <v>1</v>
      </c>
      <c r="T35" s="16">
        <f t="shared" si="4"/>
        <v>0</v>
      </c>
    </row>
    <row r="36" spans="1:20" ht="12.75">
      <c r="A36" s="85" t="s">
        <v>47</v>
      </c>
      <c r="B36" s="154">
        <f t="shared" si="0"/>
        <v>42543</v>
      </c>
      <c r="C36" s="150">
        <f t="shared" si="1"/>
        <v>42543</v>
      </c>
      <c r="D36" s="86"/>
      <c r="E36" s="87"/>
      <c r="F36" s="88"/>
      <c r="G36" s="89"/>
      <c r="H36" s="89"/>
      <c r="I36" s="89"/>
      <c r="J36" s="90"/>
      <c r="K36" s="88"/>
      <c r="L36" s="90"/>
      <c r="M36" s="91">
        <f t="shared" si="2"/>
        <v>0</v>
      </c>
      <c r="N36" s="92"/>
      <c r="O36" s="91">
        <f t="shared" si="3"/>
        <v>0</v>
      </c>
      <c r="P36" s="93">
        <f>IF(OR(ISERROR($O36-$M36)*S36,($O36-$M36)=0,COUNTBLANK($F36:$J36)&lt;5),IF(COUNTBLANK($F36:$J36)&lt;5,Start!$C$17,0)*S36,($O36-$M36)*S36)</f>
        <v>0</v>
      </c>
      <c r="Q36" s="71"/>
      <c r="R36" s="94"/>
      <c r="S36">
        <v>1</v>
      </c>
      <c r="T36" s="16">
        <f t="shared" si="4"/>
        <v>0</v>
      </c>
    </row>
    <row r="37" spans="1:20" ht="12.75">
      <c r="A37" s="85" t="s">
        <v>48</v>
      </c>
      <c r="B37" s="154">
        <f t="shared" si="0"/>
        <v>42544</v>
      </c>
      <c r="C37" s="150">
        <f t="shared" si="1"/>
        <v>42544</v>
      </c>
      <c r="D37" s="86"/>
      <c r="E37" s="87"/>
      <c r="F37" s="88"/>
      <c r="G37" s="89"/>
      <c r="H37" s="89"/>
      <c r="I37" s="89"/>
      <c r="J37" s="90"/>
      <c r="K37" s="88"/>
      <c r="L37" s="90"/>
      <c r="M37" s="91">
        <f t="shared" si="2"/>
        <v>0</v>
      </c>
      <c r="N37" s="92"/>
      <c r="O37" s="91">
        <f t="shared" si="3"/>
        <v>0</v>
      </c>
      <c r="P37" s="93">
        <f>IF(OR(ISERROR($O37-$M37)*S37,($O37-$M37)=0,COUNTBLANK($F37:$J37)&lt;5),IF(COUNTBLANK($F37:$J37)&lt;5,Start!$C$17,0)*S37,($O37-$M37)*S37)</f>
        <v>0</v>
      </c>
      <c r="Q37" s="71"/>
      <c r="R37" s="94"/>
      <c r="S37">
        <v>1</v>
      </c>
      <c r="T37" s="16">
        <f t="shared" si="4"/>
        <v>0</v>
      </c>
    </row>
    <row r="38" spans="1:20" ht="12.75">
      <c r="A38" s="85" t="s">
        <v>49</v>
      </c>
      <c r="B38" s="154">
        <f t="shared" si="0"/>
        <v>42545</v>
      </c>
      <c r="C38" s="150">
        <f t="shared" si="1"/>
        <v>42545</v>
      </c>
      <c r="D38" s="86"/>
      <c r="E38" s="87"/>
      <c r="F38" s="88"/>
      <c r="G38" s="89"/>
      <c r="H38" s="89"/>
      <c r="I38" s="89"/>
      <c r="J38" s="90"/>
      <c r="K38" s="88"/>
      <c r="L38" s="90"/>
      <c r="M38" s="91">
        <f t="shared" si="2"/>
        <v>0</v>
      </c>
      <c r="N38" s="92"/>
      <c r="O38" s="91">
        <f t="shared" si="3"/>
        <v>0</v>
      </c>
      <c r="P38" s="93">
        <f>IF(OR(ISERROR($O38-$M38)*S38,($O38-$M38)=0,COUNTBLANK($F38:$J38)&lt;5),IF(COUNTBLANK($F38:$J38)&lt;5,Start!$C$17,0)*S38,($O38-$M38)*S38)</f>
        <v>0</v>
      </c>
      <c r="Q38" s="71"/>
      <c r="R38" s="94"/>
      <c r="S38">
        <v>1</v>
      </c>
      <c r="T38" s="16">
        <f t="shared" si="4"/>
        <v>0</v>
      </c>
    </row>
    <row r="39" spans="1:20" ht="12.75">
      <c r="A39" s="97" t="s">
        <v>50</v>
      </c>
      <c r="B39" s="155">
        <f t="shared" si="0"/>
        <v>42546</v>
      </c>
      <c r="C39" s="151">
        <f t="shared" si="1"/>
        <v>42546</v>
      </c>
      <c r="D39" s="98"/>
      <c r="E39" s="99"/>
      <c r="F39" s="100"/>
      <c r="G39" s="101"/>
      <c r="H39" s="101"/>
      <c r="I39" s="101"/>
      <c r="J39" s="102"/>
      <c r="K39" s="100"/>
      <c r="L39" s="102"/>
      <c r="M39" s="103">
        <f t="shared" si="2"/>
        <v>0</v>
      </c>
      <c r="N39" s="104"/>
      <c r="O39" s="103">
        <f t="shared" si="3"/>
        <v>0</v>
      </c>
      <c r="P39" s="105">
        <f>IF(OR(ISERROR($O39-$M39)*S39,($O39-$M39)=0,COUNTBLANK($F39:$J39)&lt;5),IF(COUNTBLANK($F39:$J39)&lt;5,Start!$C$17,0)*S39,($O39-$M39)*S39)</f>
        <v>0</v>
      </c>
      <c r="Q39" s="71"/>
      <c r="R39" s="94"/>
      <c r="S39">
        <v>1</v>
      </c>
      <c r="T39" s="16">
        <f t="shared" si="4"/>
        <v>0</v>
      </c>
    </row>
    <row r="40" spans="1:20" ht="12.75">
      <c r="A40" s="97" t="s">
        <v>51</v>
      </c>
      <c r="B40" s="155">
        <f t="shared" si="0"/>
        <v>42547</v>
      </c>
      <c r="C40" s="151">
        <f t="shared" si="1"/>
        <v>42547</v>
      </c>
      <c r="D40" s="98"/>
      <c r="E40" s="99"/>
      <c r="F40" s="100"/>
      <c r="G40" s="101"/>
      <c r="H40" s="101"/>
      <c r="I40" s="101"/>
      <c r="J40" s="102"/>
      <c r="K40" s="100"/>
      <c r="L40" s="102"/>
      <c r="M40" s="103">
        <f t="shared" si="2"/>
        <v>0</v>
      </c>
      <c r="N40" s="104"/>
      <c r="O40" s="103">
        <f t="shared" si="3"/>
        <v>0</v>
      </c>
      <c r="P40" s="105">
        <f>IF(OR(ISERROR($O40-$M40)*S40,($O40-$M40)=0,COUNTBLANK($F40:$J40)&lt;5),IF(COUNTBLANK($F40:$J40)&lt;5,Start!$C$17,0)*S40,($O40-$M40)*S40)</f>
        <v>0</v>
      </c>
      <c r="Q40" s="71"/>
      <c r="R40" s="94"/>
      <c r="S40">
        <v>1</v>
      </c>
      <c r="T40" s="16">
        <f t="shared" si="4"/>
        <v>0</v>
      </c>
    </row>
    <row r="41" spans="1:20" ht="12.75">
      <c r="A41" s="85" t="s">
        <v>52</v>
      </c>
      <c r="B41" s="154">
        <f t="shared" si="0"/>
        <v>42548</v>
      </c>
      <c r="C41" s="150">
        <f t="shared" si="1"/>
        <v>42548</v>
      </c>
      <c r="D41" s="86"/>
      <c r="E41" s="87"/>
      <c r="F41" s="88"/>
      <c r="G41" s="89"/>
      <c r="H41" s="89"/>
      <c r="I41" s="89"/>
      <c r="J41" s="90"/>
      <c r="K41" s="88"/>
      <c r="L41" s="90"/>
      <c r="M41" s="91">
        <f t="shared" si="2"/>
        <v>0</v>
      </c>
      <c r="N41" s="92"/>
      <c r="O41" s="91">
        <f t="shared" si="3"/>
        <v>0</v>
      </c>
      <c r="P41" s="93">
        <f>IF(OR(ISERROR($O41-$M41)*S41,($O41-$M41)=0,COUNTBLANK($F41:$J41)&lt;5),IF(COUNTBLANK($F41:$J41)&lt;5,Start!$C$17,0)*S41,($O41-$M41)*S41)</f>
        <v>0</v>
      </c>
      <c r="Q41" s="71"/>
      <c r="R41" s="71"/>
      <c r="S41">
        <v>1</v>
      </c>
      <c r="T41" s="16">
        <f t="shared" si="4"/>
        <v>0</v>
      </c>
    </row>
    <row r="42" spans="1:20" ht="12.75">
      <c r="A42" s="85" t="s">
        <v>53</v>
      </c>
      <c r="B42" s="154">
        <f t="shared" si="0"/>
        <v>42549</v>
      </c>
      <c r="C42" s="150">
        <f t="shared" si="1"/>
        <v>42549</v>
      </c>
      <c r="D42" s="86"/>
      <c r="E42" s="87"/>
      <c r="F42" s="88"/>
      <c r="G42" s="89"/>
      <c r="H42" s="89"/>
      <c r="I42" s="89"/>
      <c r="J42" s="90"/>
      <c r="K42" s="88"/>
      <c r="L42" s="90"/>
      <c r="M42" s="91">
        <f t="shared" si="2"/>
        <v>0</v>
      </c>
      <c r="N42" s="92"/>
      <c r="O42" s="91">
        <f t="shared" si="3"/>
        <v>0</v>
      </c>
      <c r="P42" s="93">
        <f>IF(OR(ISERROR($O42-$M42)*S42,($O42-$M42)=0,COUNTBLANK($F42:$J42)&lt;5),IF(COUNTBLANK($F42:$J42)&lt;5,Start!$C$17,0)*S42,($O42-$M42)*S42)</f>
        <v>0</v>
      </c>
      <c r="Q42" s="71"/>
      <c r="R42" s="71"/>
      <c r="S42">
        <v>1</v>
      </c>
      <c r="T42" s="16">
        <f t="shared" si="4"/>
        <v>0</v>
      </c>
    </row>
    <row r="43" spans="1:20" ht="12.75">
      <c r="A43" s="85" t="s">
        <v>54</v>
      </c>
      <c r="B43" s="154">
        <f t="shared" si="0"/>
        <v>42550</v>
      </c>
      <c r="C43" s="150">
        <f t="shared" si="1"/>
        <v>42550</v>
      </c>
      <c r="D43" s="86"/>
      <c r="E43" s="87"/>
      <c r="F43" s="88"/>
      <c r="G43" s="89"/>
      <c r="H43" s="89"/>
      <c r="I43" s="89"/>
      <c r="J43" s="90"/>
      <c r="K43" s="88"/>
      <c r="L43" s="90"/>
      <c r="M43" s="91">
        <f t="shared" si="2"/>
        <v>0</v>
      </c>
      <c r="N43" s="92"/>
      <c r="O43" s="91">
        <f t="shared" si="3"/>
        <v>0</v>
      </c>
      <c r="P43" s="93">
        <f>IF(OR(ISERROR($O43-$M43)*S43,($O43-$M43)=0,COUNTBLANK($F43:$J43)&lt;5),IF(COUNTBLANK($F43:$J43)&lt;5,Start!$C$17,0)*S43,($O43-$M43)*S43)</f>
        <v>0</v>
      </c>
      <c r="Q43" s="71"/>
      <c r="R43" s="71"/>
      <c r="S43">
        <v>1</v>
      </c>
      <c r="T43" s="16">
        <f t="shared" si="4"/>
        <v>0</v>
      </c>
    </row>
    <row r="44" spans="1:20" ht="12.75">
      <c r="A44" s="85" t="s">
        <v>55</v>
      </c>
      <c r="B44" s="154">
        <f t="shared" si="0"/>
        <v>42551</v>
      </c>
      <c r="C44" s="150">
        <f t="shared" si="1"/>
        <v>42551</v>
      </c>
      <c r="D44" s="86"/>
      <c r="E44" s="87"/>
      <c r="F44" s="88"/>
      <c r="G44" s="89"/>
      <c r="H44" s="89"/>
      <c r="I44" s="89"/>
      <c r="J44" s="90"/>
      <c r="K44" s="88"/>
      <c r="L44" s="90"/>
      <c r="M44" s="91">
        <f t="shared" si="2"/>
        <v>0</v>
      </c>
      <c r="N44" s="92"/>
      <c r="O44" s="91">
        <f t="shared" si="3"/>
        <v>0</v>
      </c>
      <c r="P44" s="93">
        <f>IF(OR(ISERROR($O44-$M44)*S44,($O44-$M44)=0,COUNTBLANK($F44:$J44)&lt;5),IF(COUNTBLANK($F44:$J44)&lt;5,Start!$C$17,0)*S44,($O44-$M44)*S44)</f>
        <v>0</v>
      </c>
      <c r="Q44" s="71"/>
      <c r="R44" s="71"/>
      <c r="S44">
        <v>1</v>
      </c>
      <c r="T44" s="16">
        <f t="shared" si="4"/>
        <v>0</v>
      </c>
    </row>
    <row r="45" spans="1:20" ht="13.5" thickBot="1">
      <c r="A45" s="106" t="s">
        <v>56</v>
      </c>
      <c r="B45" s="156">
        <f t="shared" si="0"/>
      </c>
      <c r="C45" s="152">
        <f>IF(C44="","",IF(MONTH(C44+1)&lt;&gt;MONTH(C44),"",C44+1))</f>
      </c>
      <c r="D45" s="107"/>
      <c r="E45" s="108"/>
      <c r="F45" s="109"/>
      <c r="G45" s="110"/>
      <c r="H45" s="110"/>
      <c r="I45" s="110"/>
      <c r="J45" s="111"/>
      <c r="K45" s="109"/>
      <c r="L45" s="90"/>
      <c r="M45" s="91">
        <f t="shared" si="2"/>
        <v>0</v>
      </c>
      <c r="N45" s="92"/>
      <c r="O45" s="91">
        <f t="shared" si="3"/>
        <v>0</v>
      </c>
      <c r="P45" s="93">
        <f>IF(OR(ISERROR($O45-$M45)*S45,($O45-$M45)=0,COUNTBLANK($F45:$J45)&lt;5),IF(COUNTBLANK($F45:$J45)&lt;5,Start!$C$17,0)*S45,($O45-$M45)*S45)</f>
        <v>0</v>
      </c>
      <c r="Q45" s="71"/>
      <c r="R45" s="71"/>
      <c r="S45"/>
      <c r="T45" s="16">
        <f t="shared" si="4"/>
        <v>0</v>
      </c>
    </row>
    <row r="46" spans="1:20" ht="12.75">
      <c r="A46" s="113"/>
      <c r="B46" s="145"/>
      <c r="C46" s="113"/>
      <c r="E46" s="114"/>
      <c r="F46" s="115">
        <f>31-COUNTBLANK(F15:F45)-T46</f>
        <v>0</v>
      </c>
      <c r="L46" s="136" t="s">
        <v>57</v>
      </c>
      <c r="M46" s="136"/>
      <c r="N46" s="117"/>
      <c r="O46" s="117"/>
      <c r="P46" s="118">
        <f>SUM(P15:P45)</f>
        <v>0</v>
      </c>
      <c r="T46" s="16">
        <f>SUM(T15:T45)</f>
        <v>0</v>
      </c>
    </row>
    <row r="47" spans="1:16" ht="12.75">
      <c r="A47" s="113"/>
      <c r="B47" s="113"/>
      <c r="C47" s="113"/>
      <c r="L47" s="119" t="s">
        <v>58</v>
      </c>
      <c r="M47" s="119"/>
      <c r="N47" s="120"/>
      <c r="O47" s="120"/>
      <c r="P47" s="121"/>
    </row>
    <row r="48" spans="1:16" ht="12.75">
      <c r="A48" s="122"/>
      <c r="B48" s="122"/>
      <c r="C48" s="122"/>
      <c r="L48" s="116" t="s">
        <v>59</v>
      </c>
      <c r="M48" s="116"/>
      <c r="N48" s="123"/>
      <c r="O48" s="123"/>
      <c r="P48" s="124">
        <f>Mai!P51</f>
        <v>-835.5</v>
      </c>
    </row>
    <row r="49" spans="1:16" ht="12.75">
      <c r="A49" s="125"/>
      <c r="B49" s="122"/>
      <c r="C49" s="125"/>
      <c r="L49" s="126" t="s">
        <v>60</v>
      </c>
      <c r="M49" s="126"/>
      <c r="N49" s="123"/>
      <c r="O49" s="123"/>
      <c r="P49" s="124">
        <f>P46+P47+P48</f>
        <v>-835.5</v>
      </c>
    </row>
    <row r="50" spans="7:16" ht="12.75">
      <c r="G50" s="42"/>
      <c r="H50" s="42"/>
      <c r="I50" s="42"/>
      <c r="J50" s="42"/>
      <c r="L50" s="116" t="s">
        <v>61</v>
      </c>
      <c r="M50" s="116"/>
      <c r="N50" s="123"/>
      <c r="O50" s="123"/>
      <c r="P50" s="124">
        <f>Start!E22</f>
        <v>187</v>
      </c>
    </row>
    <row r="51" spans="1:16" ht="18" customHeight="1" thickBot="1">
      <c r="A51" s="39"/>
      <c r="B51" s="39"/>
      <c r="C51" s="39"/>
      <c r="G51" s="42"/>
      <c r="H51" s="42"/>
      <c r="I51" s="42"/>
      <c r="J51" s="42"/>
      <c r="L51" s="39" t="s">
        <v>62</v>
      </c>
      <c r="M51" s="39"/>
      <c r="P51" s="127">
        <f>P49-P50</f>
        <v>-1022.5</v>
      </c>
    </row>
    <row r="53" spans="1:3" ht="12.75">
      <c r="A53" s="39"/>
      <c r="B53" s="39"/>
      <c r="C53" s="39"/>
    </row>
  </sheetData>
  <sheetProtection/>
  <mergeCells count="1">
    <mergeCell ref="B9:C9"/>
  </mergeCells>
  <conditionalFormatting sqref="D15:P45 A15:A45">
    <cfRule type="expression" priority="1" dxfId="1" stopIfTrue="1">
      <formula>$C15=TODAY()</formula>
    </cfRule>
  </conditionalFormatting>
  <conditionalFormatting sqref="B15:C45">
    <cfRule type="cellIs" priority="2" dxfId="0" operator="equal" stopIfTrue="1">
      <formula>TODAY()</formula>
    </cfRule>
  </conditionalFormatting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T53"/>
  <sheetViews>
    <sheetView showGridLines="0" showZeros="0" zoomScalePageLayoutView="0" workbookViewId="0" topLeftCell="B37">
      <selection activeCell="D15" sqref="D15"/>
    </sheetView>
  </sheetViews>
  <sheetFormatPr defaultColWidth="11.421875" defaultRowHeight="12.75"/>
  <cols>
    <col min="1" max="1" width="2.7109375" style="16" hidden="1" customWidth="1"/>
    <col min="2" max="2" width="3.28125" style="16" customWidth="1"/>
    <col min="3" max="3" width="8.7109375" style="16" bestFit="1" customWidth="1"/>
    <col min="4" max="5" width="5.7109375" style="16" customWidth="1"/>
    <col min="6" max="10" width="4.7109375" style="16" customWidth="1"/>
    <col min="11" max="12" width="7.7109375" style="16" customWidth="1"/>
    <col min="13" max="13" width="7.7109375" style="16" hidden="1" customWidth="1"/>
    <col min="14" max="14" width="13.140625" style="16" customWidth="1"/>
    <col min="15" max="15" width="13.140625" style="16" hidden="1" customWidth="1"/>
    <col min="16" max="16" width="11.140625" style="16" customWidth="1"/>
    <col min="17" max="17" width="6.140625" style="41" customWidth="1"/>
    <col min="18" max="18" width="5.421875" style="41" customWidth="1"/>
    <col min="19" max="20" width="0" style="16" hidden="1" customWidth="1"/>
    <col min="21" max="16384" width="11.421875" style="16" customWidth="1"/>
  </cols>
  <sheetData>
    <row r="1" spans="1:18" s="37" customFormat="1" ht="20.25">
      <c r="A1" s="36"/>
      <c r="B1" s="36" t="s">
        <v>0</v>
      </c>
      <c r="C1" s="36"/>
      <c r="D1" s="16"/>
      <c r="Q1" s="38"/>
      <c r="R1" s="38"/>
    </row>
    <row r="2" spans="1:17" ht="12.75">
      <c r="A2" s="39"/>
      <c r="B2" s="39"/>
      <c r="C2" s="39"/>
      <c r="Q2" s="40"/>
    </row>
    <row r="3" spans="7:17" ht="12.75">
      <c r="G3" s="42"/>
      <c r="Q3" s="40"/>
    </row>
    <row r="4" ht="50.25" customHeight="1"/>
    <row r="5" spans="1:17" ht="12" customHeight="1">
      <c r="A5" s="39"/>
      <c r="B5" s="39" t="s">
        <v>1</v>
      </c>
      <c r="C5" s="39"/>
      <c r="D5" s="39"/>
      <c r="E5" s="39"/>
      <c r="F5" s="39"/>
      <c r="G5" s="39" t="s">
        <v>2</v>
      </c>
      <c r="H5" s="39"/>
      <c r="I5" s="39"/>
      <c r="K5" s="39" t="s">
        <v>3</v>
      </c>
      <c r="L5" s="39"/>
      <c r="M5" s="39"/>
      <c r="N5" s="39"/>
      <c r="O5" s="39"/>
      <c r="P5" s="39" t="s">
        <v>4</v>
      </c>
      <c r="Q5" s="40"/>
    </row>
    <row r="6" spans="2:18" s="43" customFormat="1" ht="21.75" customHeight="1">
      <c r="B6" s="43" t="str">
        <f>Start!E11</f>
        <v>Mustermann</v>
      </c>
      <c r="G6" s="43" t="str">
        <f>Start!E9</f>
        <v>Max</v>
      </c>
      <c r="K6" s="43" t="str">
        <f>Start!E13</f>
        <v>max</v>
      </c>
      <c r="N6" s="128">
        <f>DATE($P$6,7,1)</f>
        <v>42552</v>
      </c>
      <c r="O6" s="128"/>
      <c r="P6" s="129">
        <f>Start!E7</f>
        <v>2016</v>
      </c>
      <c r="Q6" s="45"/>
      <c r="R6" s="46"/>
    </row>
    <row r="7" spans="1:17" ht="8.25" customHeight="1" thickBot="1">
      <c r="A7" s="42"/>
      <c r="B7" s="42"/>
      <c r="C7" s="42"/>
      <c r="Q7" s="40"/>
    </row>
    <row r="8" spans="1:18" s="52" customFormat="1" ht="3.75" customHeight="1">
      <c r="A8" s="47"/>
      <c r="B8" s="48"/>
      <c r="C8" s="50"/>
      <c r="D8" s="48"/>
      <c r="E8" s="49"/>
      <c r="F8" s="48"/>
      <c r="G8" s="50"/>
      <c r="H8" s="50"/>
      <c r="I8" s="50"/>
      <c r="J8" s="49"/>
      <c r="K8" s="48"/>
      <c r="L8" s="49"/>
      <c r="M8" s="49"/>
      <c r="N8" s="49"/>
      <c r="O8" s="49"/>
      <c r="P8" s="49"/>
      <c r="Q8" s="51"/>
      <c r="R8" s="51"/>
    </row>
    <row r="9" spans="1:18" ht="12.75">
      <c r="A9" s="53"/>
      <c r="B9" s="172" t="s">
        <v>15</v>
      </c>
      <c r="C9" s="173"/>
      <c r="D9" s="55" t="s">
        <v>105</v>
      </c>
      <c r="E9" s="56"/>
      <c r="F9" s="55" t="s">
        <v>5</v>
      </c>
      <c r="G9" s="57"/>
      <c r="H9" s="57"/>
      <c r="I9" s="57"/>
      <c r="J9" s="56"/>
      <c r="K9" s="55" t="s">
        <v>6</v>
      </c>
      <c r="L9" s="56"/>
      <c r="M9" s="56"/>
      <c r="N9" s="58" t="s">
        <v>7</v>
      </c>
      <c r="O9" s="58"/>
      <c r="P9" s="58" t="s">
        <v>8</v>
      </c>
      <c r="Q9" s="55"/>
      <c r="R9" s="59"/>
    </row>
    <row r="10" spans="1:18" ht="12.75">
      <c r="A10" s="53"/>
      <c r="B10" s="54"/>
      <c r="C10" s="146"/>
      <c r="D10" s="55"/>
      <c r="E10" s="56"/>
      <c r="F10" s="55" t="s">
        <v>9</v>
      </c>
      <c r="G10" s="57"/>
      <c r="H10" s="57"/>
      <c r="I10" s="57"/>
      <c r="J10" s="56"/>
      <c r="K10" s="55" t="s">
        <v>10</v>
      </c>
      <c r="L10" s="56"/>
      <c r="M10" s="56"/>
      <c r="N10" s="60"/>
      <c r="O10" s="60"/>
      <c r="P10" s="58" t="s">
        <v>11</v>
      </c>
      <c r="Q10" s="55"/>
      <c r="R10" s="59"/>
    </row>
    <row r="11" spans="1:18" s="52" customFormat="1" ht="3.75" customHeight="1">
      <c r="A11" s="61"/>
      <c r="B11" s="62"/>
      <c r="C11" s="64"/>
      <c r="D11" s="62"/>
      <c r="E11" s="63"/>
      <c r="F11" s="62"/>
      <c r="G11" s="64"/>
      <c r="H11" s="64"/>
      <c r="I11" s="64"/>
      <c r="J11" s="63"/>
      <c r="K11" s="62"/>
      <c r="L11" s="63"/>
      <c r="M11" s="64"/>
      <c r="N11" s="61"/>
      <c r="O11" s="64"/>
      <c r="P11" s="61"/>
      <c r="Q11" s="51"/>
      <c r="R11" s="51"/>
    </row>
    <row r="12" spans="1:18" ht="12.75">
      <c r="A12" s="65"/>
      <c r="B12" s="66"/>
      <c r="C12" s="147"/>
      <c r="D12" s="67"/>
      <c r="E12" s="58"/>
      <c r="F12" s="68"/>
      <c r="G12" s="69"/>
      <c r="H12" s="69" t="s">
        <v>12</v>
      </c>
      <c r="I12" s="69" t="s">
        <v>13</v>
      </c>
      <c r="J12" s="70" t="s">
        <v>14</v>
      </c>
      <c r="K12" s="68"/>
      <c r="L12" s="70"/>
      <c r="M12" s="58"/>
      <c r="N12" s="58"/>
      <c r="O12" s="58"/>
      <c r="P12" s="58"/>
      <c r="Q12" s="71"/>
      <c r="R12" s="71"/>
    </row>
    <row r="13" spans="1:18" ht="12.75">
      <c r="A13" s="72"/>
      <c r="B13" s="66"/>
      <c r="C13" s="147"/>
      <c r="D13" s="68" t="s">
        <v>16</v>
      </c>
      <c r="E13" s="70" t="s">
        <v>17</v>
      </c>
      <c r="F13" s="67" t="s">
        <v>18</v>
      </c>
      <c r="G13" s="69" t="s">
        <v>19</v>
      </c>
      <c r="H13" s="69" t="s">
        <v>20</v>
      </c>
      <c r="I13" s="73" t="s">
        <v>21</v>
      </c>
      <c r="J13" s="70" t="s">
        <v>22</v>
      </c>
      <c r="K13" s="68" t="s">
        <v>23</v>
      </c>
      <c r="L13" s="70" t="s">
        <v>24</v>
      </c>
      <c r="M13" s="58"/>
      <c r="N13" s="58"/>
      <c r="O13" s="58"/>
      <c r="P13" s="58"/>
      <c r="Q13" s="71"/>
      <c r="R13" s="71"/>
    </row>
    <row r="14" spans="1:18" ht="12.75">
      <c r="A14" s="65"/>
      <c r="B14" s="148"/>
      <c r="C14" s="147"/>
      <c r="D14" s="68"/>
      <c r="E14" s="70"/>
      <c r="F14" s="68"/>
      <c r="G14" s="69"/>
      <c r="H14" s="69"/>
      <c r="I14" s="69"/>
      <c r="J14" s="70" t="s">
        <v>25</v>
      </c>
      <c r="K14" s="68"/>
      <c r="L14" s="70"/>
      <c r="M14" s="58"/>
      <c r="N14" s="58"/>
      <c r="O14" s="58"/>
      <c r="P14" s="58"/>
      <c r="Q14" s="71"/>
      <c r="R14" s="71"/>
    </row>
    <row r="15" spans="1:20" ht="13.5" customHeight="1">
      <c r="A15" s="85" t="s">
        <v>26</v>
      </c>
      <c r="B15" s="154">
        <f>+C15</f>
        <v>42552</v>
      </c>
      <c r="C15" s="150">
        <f>+DATE($P$6,MONTH(N$6),1)</f>
        <v>42552</v>
      </c>
      <c r="D15" s="86"/>
      <c r="E15" s="87"/>
      <c r="F15" s="88"/>
      <c r="G15" s="89"/>
      <c r="H15" s="89"/>
      <c r="I15" s="89"/>
      <c r="J15" s="90"/>
      <c r="K15" s="88"/>
      <c r="L15" s="90"/>
      <c r="M15" s="91">
        <f>(L15-K15)*24</f>
        <v>0</v>
      </c>
      <c r="N15" s="92"/>
      <c r="O15" s="91">
        <f>(E15-D15)*24</f>
        <v>0</v>
      </c>
      <c r="P15" s="93">
        <f>IF(OR(ISERROR($O15-$M15)*S15,($O15-$M15)=0,COUNTBLANK($F15:$J15)&lt;5),IF(COUNTBLANK($F15:$J15)&lt;5,Start!$C$17,0)*S15,($O15-$M15)*S15)</f>
        <v>0</v>
      </c>
      <c r="Q15" s="71"/>
      <c r="R15" s="71"/>
      <c r="S15">
        <v>1</v>
      </c>
      <c r="T15" s="16">
        <f>IF(F15&lt;&gt;"",IF(S15=0.5,0.5,0),0)</f>
        <v>0</v>
      </c>
    </row>
    <row r="16" spans="1:20" ht="12.75">
      <c r="A16" s="97" t="s">
        <v>27</v>
      </c>
      <c r="B16" s="155">
        <f aca="true" t="shared" si="0" ref="B16:B45">+C16</f>
        <v>42553</v>
      </c>
      <c r="C16" s="151">
        <f aca="true" t="shared" si="1" ref="C16:C45">+C15+1</f>
        <v>42553</v>
      </c>
      <c r="D16" s="98"/>
      <c r="E16" s="99"/>
      <c r="F16" s="100"/>
      <c r="G16" s="101"/>
      <c r="H16" s="101"/>
      <c r="I16" s="101"/>
      <c r="J16" s="102"/>
      <c r="K16" s="100"/>
      <c r="L16" s="102"/>
      <c r="M16" s="103">
        <f aca="true" t="shared" si="2" ref="M16:M45">(L16-K16)*24</f>
        <v>0</v>
      </c>
      <c r="N16" s="104"/>
      <c r="O16" s="103">
        <f aca="true" t="shared" si="3" ref="O16:O45">(E16-D16)*24</f>
        <v>0</v>
      </c>
      <c r="P16" s="105">
        <f>IF(OR(ISERROR($O16-$M16)*S16,($O16-$M16)=0,COUNTBLANK($F16:$J16)&lt;5),IF(COUNTBLANK($F16:$J16)&lt;5,Start!$C$17,0)*S16,($O16-$M16)*S16)</f>
        <v>0</v>
      </c>
      <c r="Q16" s="71"/>
      <c r="R16" s="71"/>
      <c r="S16">
        <v>1</v>
      </c>
      <c r="T16" s="16">
        <f aca="true" t="shared" si="4" ref="T16:T45">IF(F16&lt;&gt;"",IF(S16=0.5,0.5,0),0)</f>
        <v>0</v>
      </c>
    </row>
    <row r="17" spans="1:20" ht="12.75">
      <c r="A17" s="97" t="s">
        <v>28</v>
      </c>
      <c r="B17" s="155">
        <f t="shared" si="0"/>
        <v>42554</v>
      </c>
      <c r="C17" s="151">
        <f t="shared" si="1"/>
        <v>42554</v>
      </c>
      <c r="D17" s="98"/>
      <c r="E17" s="99"/>
      <c r="F17" s="100"/>
      <c r="G17" s="101"/>
      <c r="H17" s="101"/>
      <c r="I17" s="101"/>
      <c r="J17" s="102"/>
      <c r="K17" s="100"/>
      <c r="L17" s="102"/>
      <c r="M17" s="103">
        <f t="shared" si="2"/>
        <v>0</v>
      </c>
      <c r="N17" s="104"/>
      <c r="O17" s="103">
        <f t="shared" si="3"/>
        <v>0</v>
      </c>
      <c r="P17" s="105">
        <f>IF(OR(ISERROR($O17-$M17)*S17,($O17-$M17)=0,COUNTBLANK($F17:$J17)&lt;5),IF(COUNTBLANK($F17:$J17)&lt;5,Start!$C$17,0)*S17,($O17-$M17)*S17)</f>
        <v>0</v>
      </c>
      <c r="Q17" s="71"/>
      <c r="R17" s="94"/>
      <c r="S17">
        <v>1</v>
      </c>
      <c r="T17" s="16">
        <f t="shared" si="4"/>
        <v>0</v>
      </c>
    </row>
    <row r="18" spans="1:20" ht="12.75">
      <c r="A18" s="85" t="s">
        <v>29</v>
      </c>
      <c r="B18" s="154">
        <f t="shared" si="0"/>
        <v>42555</v>
      </c>
      <c r="C18" s="150">
        <f t="shared" si="1"/>
        <v>42555</v>
      </c>
      <c r="D18" s="86"/>
      <c r="E18" s="87"/>
      <c r="F18" s="88"/>
      <c r="G18" s="89"/>
      <c r="H18" s="89"/>
      <c r="I18" s="89"/>
      <c r="J18" s="90"/>
      <c r="K18" s="88"/>
      <c r="L18" s="90"/>
      <c r="M18" s="91">
        <f t="shared" si="2"/>
        <v>0</v>
      </c>
      <c r="N18" s="92"/>
      <c r="O18" s="91">
        <f t="shared" si="3"/>
        <v>0</v>
      </c>
      <c r="P18" s="93">
        <f>IF(OR(ISERROR($O18-$M18)*S18,($O18-$M18)=0,COUNTBLANK($F18:$J18)&lt;5),IF(COUNTBLANK($F18:$J18)&lt;5,Start!$C$17,0)*S18,($O18-$M18)*S18)</f>
        <v>0</v>
      </c>
      <c r="Q18" s="71"/>
      <c r="R18" s="94"/>
      <c r="S18">
        <v>1</v>
      </c>
      <c r="T18" s="16">
        <f t="shared" si="4"/>
        <v>0</v>
      </c>
    </row>
    <row r="19" spans="1:20" ht="12.75">
      <c r="A19" s="85" t="s">
        <v>30</v>
      </c>
      <c r="B19" s="154">
        <f t="shared" si="0"/>
        <v>42556</v>
      </c>
      <c r="C19" s="150">
        <f t="shared" si="1"/>
        <v>42556</v>
      </c>
      <c r="D19" s="86"/>
      <c r="E19" s="87"/>
      <c r="F19" s="88"/>
      <c r="G19" s="89"/>
      <c r="H19" s="89"/>
      <c r="I19" s="89"/>
      <c r="J19" s="90"/>
      <c r="K19" s="88"/>
      <c r="L19" s="90"/>
      <c r="M19" s="91">
        <f t="shared" si="2"/>
        <v>0</v>
      </c>
      <c r="N19" s="92"/>
      <c r="O19" s="91">
        <f t="shared" si="3"/>
        <v>0</v>
      </c>
      <c r="P19" s="93">
        <f>IF(OR(ISERROR($O19-$M19)*S19,($O19-$M19)=0,COUNTBLANK($F19:$J19)&lt;5),IF(COUNTBLANK($F19:$J19)&lt;5,Start!$C$17,0)*S19,($O19-$M19)*S19)</f>
        <v>0</v>
      </c>
      <c r="Q19" s="71"/>
      <c r="R19" s="94"/>
      <c r="S19">
        <v>1</v>
      </c>
      <c r="T19" s="16">
        <f t="shared" si="4"/>
        <v>0</v>
      </c>
    </row>
    <row r="20" spans="1:20" ht="12.75">
      <c r="A20" s="85" t="s">
        <v>31</v>
      </c>
      <c r="B20" s="154">
        <f t="shared" si="0"/>
        <v>42557</v>
      </c>
      <c r="C20" s="150">
        <f t="shared" si="1"/>
        <v>42557</v>
      </c>
      <c r="D20" s="86"/>
      <c r="E20" s="87"/>
      <c r="F20" s="88"/>
      <c r="G20" s="89"/>
      <c r="H20" s="89"/>
      <c r="I20" s="89"/>
      <c r="J20" s="90"/>
      <c r="K20" s="88"/>
      <c r="L20" s="90"/>
      <c r="M20" s="91">
        <f t="shared" si="2"/>
        <v>0</v>
      </c>
      <c r="N20" s="92"/>
      <c r="O20" s="91">
        <f t="shared" si="3"/>
        <v>0</v>
      </c>
      <c r="P20" s="93">
        <f>IF(OR(ISERROR($O20-$M20)*S20,($O20-$M20)=0,COUNTBLANK($F20:$J20)&lt;5),IF(COUNTBLANK($F20:$J20)&lt;5,Start!$C$17,0)*S20,($O20-$M20)*S20)</f>
        <v>0</v>
      </c>
      <c r="Q20" s="71"/>
      <c r="R20" s="94"/>
      <c r="S20">
        <v>1</v>
      </c>
      <c r="T20" s="16">
        <f t="shared" si="4"/>
        <v>0</v>
      </c>
    </row>
    <row r="21" spans="1:20" ht="12.75">
      <c r="A21" s="85" t="s">
        <v>32</v>
      </c>
      <c r="B21" s="154">
        <f t="shared" si="0"/>
        <v>42558</v>
      </c>
      <c r="C21" s="150">
        <f t="shared" si="1"/>
        <v>42558</v>
      </c>
      <c r="D21" s="86"/>
      <c r="E21" s="87"/>
      <c r="F21" s="88"/>
      <c r="G21" s="89"/>
      <c r="H21" s="89"/>
      <c r="I21" s="89"/>
      <c r="J21" s="90"/>
      <c r="K21" s="88"/>
      <c r="L21" s="90"/>
      <c r="M21" s="91">
        <f t="shared" si="2"/>
        <v>0</v>
      </c>
      <c r="N21" s="92"/>
      <c r="O21" s="91">
        <f t="shared" si="3"/>
        <v>0</v>
      </c>
      <c r="P21" s="93">
        <f>IF(OR(ISERROR($O21-$M21)*S21,($O21-$M21)=0,COUNTBLANK($F21:$J21)&lt;5),IF(COUNTBLANK($F21:$J21)&lt;5,Start!$C$17,0)*S21,($O21-$M21)*S21)</f>
        <v>0</v>
      </c>
      <c r="Q21" s="71"/>
      <c r="R21" s="94"/>
      <c r="S21">
        <v>1</v>
      </c>
      <c r="T21" s="16">
        <f t="shared" si="4"/>
        <v>0</v>
      </c>
    </row>
    <row r="22" spans="1:20" ht="12.75">
      <c r="A22" s="85" t="s">
        <v>33</v>
      </c>
      <c r="B22" s="154">
        <f t="shared" si="0"/>
        <v>42559</v>
      </c>
      <c r="C22" s="150">
        <f t="shared" si="1"/>
        <v>42559</v>
      </c>
      <c r="D22" s="86"/>
      <c r="E22" s="87"/>
      <c r="F22" s="88"/>
      <c r="G22" s="89"/>
      <c r="H22" s="89"/>
      <c r="I22" s="89"/>
      <c r="J22" s="90"/>
      <c r="K22" s="88"/>
      <c r="L22" s="90"/>
      <c r="M22" s="91">
        <f t="shared" si="2"/>
        <v>0</v>
      </c>
      <c r="N22" s="92"/>
      <c r="O22" s="91">
        <f t="shared" si="3"/>
        <v>0</v>
      </c>
      <c r="P22" s="93">
        <f>IF(OR(ISERROR($O22-$M22)*S22,($O22-$M22)=0,COUNTBLANK($F22:$J22)&lt;5),IF(COUNTBLANK($F22:$J22)&lt;5,Start!$C$17,0)*S22,($O22-$M22)*S22)</f>
        <v>0</v>
      </c>
      <c r="Q22" s="71"/>
      <c r="R22" s="94"/>
      <c r="S22">
        <v>1</v>
      </c>
      <c r="T22" s="16">
        <f t="shared" si="4"/>
        <v>0</v>
      </c>
    </row>
    <row r="23" spans="1:20" ht="12.75">
      <c r="A23" s="97" t="s">
        <v>34</v>
      </c>
      <c r="B23" s="155">
        <f t="shared" si="0"/>
        <v>42560</v>
      </c>
      <c r="C23" s="151">
        <f t="shared" si="1"/>
        <v>42560</v>
      </c>
      <c r="D23" s="98"/>
      <c r="E23" s="99"/>
      <c r="F23" s="100"/>
      <c r="G23" s="101"/>
      <c r="H23" s="101"/>
      <c r="I23" s="101"/>
      <c r="J23" s="102"/>
      <c r="K23" s="100"/>
      <c r="L23" s="102"/>
      <c r="M23" s="103">
        <f t="shared" si="2"/>
        <v>0</v>
      </c>
      <c r="N23" s="104"/>
      <c r="O23" s="103">
        <f t="shared" si="3"/>
        <v>0</v>
      </c>
      <c r="P23" s="105">
        <f>IF(OR(ISERROR($O23-$M23)*S23,($O23-$M23)=0,COUNTBLANK($F23:$J23)&lt;5),IF(COUNTBLANK($F23:$J23)&lt;5,Start!$C$17,0)*S23,($O23-$M23)*S23)</f>
        <v>0</v>
      </c>
      <c r="Q23" s="71"/>
      <c r="R23" s="94"/>
      <c r="S23">
        <v>1</v>
      </c>
      <c r="T23" s="16">
        <f t="shared" si="4"/>
        <v>0</v>
      </c>
    </row>
    <row r="24" spans="1:20" ht="12.75">
      <c r="A24" s="97" t="s">
        <v>35</v>
      </c>
      <c r="B24" s="155">
        <f t="shared" si="0"/>
        <v>42561</v>
      </c>
      <c r="C24" s="151">
        <f t="shared" si="1"/>
        <v>42561</v>
      </c>
      <c r="D24" s="98"/>
      <c r="E24" s="99"/>
      <c r="F24" s="100"/>
      <c r="G24" s="101"/>
      <c r="H24" s="101"/>
      <c r="I24" s="101"/>
      <c r="J24" s="102"/>
      <c r="K24" s="100"/>
      <c r="L24" s="102"/>
      <c r="M24" s="103">
        <f t="shared" si="2"/>
        <v>0</v>
      </c>
      <c r="N24" s="104"/>
      <c r="O24" s="103">
        <f t="shared" si="3"/>
        <v>0</v>
      </c>
      <c r="P24" s="105">
        <f>IF(OR(ISERROR($O24-$M24)*S24,($O24-$M24)=0,COUNTBLANK($F24:$J24)&lt;5),IF(COUNTBLANK($F24:$J24)&lt;5,Start!$C$17,0)*S24,($O24-$M24)*S24)</f>
        <v>0</v>
      </c>
      <c r="Q24" s="71"/>
      <c r="R24" s="94"/>
      <c r="S24">
        <v>1</v>
      </c>
      <c r="T24" s="16">
        <f t="shared" si="4"/>
        <v>0</v>
      </c>
    </row>
    <row r="25" spans="1:20" ht="12.75">
      <c r="A25" s="85" t="s">
        <v>36</v>
      </c>
      <c r="B25" s="154">
        <f t="shared" si="0"/>
        <v>42562</v>
      </c>
      <c r="C25" s="150">
        <f t="shared" si="1"/>
        <v>42562</v>
      </c>
      <c r="D25" s="86"/>
      <c r="E25" s="87"/>
      <c r="F25" s="88"/>
      <c r="G25" s="89"/>
      <c r="H25" s="89"/>
      <c r="I25" s="89"/>
      <c r="J25" s="90"/>
      <c r="K25" s="88"/>
      <c r="L25" s="90"/>
      <c r="M25" s="91">
        <f t="shared" si="2"/>
        <v>0</v>
      </c>
      <c r="N25" s="92"/>
      <c r="O25" s="91">
        <f t="shared" si="3"/>
        <v>0</v>
      </c>
      <c r="P25" s="93">
        <f>IF(OR(ISERROR($O25-$M25)*S25,($O25-$M25)=0,COUNTBLANK($F25:$J25)&lt;5),IF(COUNTBLANK($F25:$J25)&lt;5,Start!$C$17,0)*S25,($O25-$M25)*S25)</f>
        <v>0</v>
      </c>
      <c r="Q25" s="71"/>
      <c r="R25" s="94"/>
      <c r="S25">
        <v>1</v>
      </c>
      <c r="T25" s="16">
        <f t="shared" si="4"/>
        <v>0</v>
      </c>
    </row>
    <row r="26" spans="1:20" ht="12.75">
      <c r="A26" s="85" t="s">
        <v>37</v>
      </c>
      <c r="B26" s="154">
        <f t="shared" si="0"/>
        <v>42563</v>
      </c>
      <c r="C26" s="150">
        <f t="shared" si="1"/>
        <v>42563</v>
      </c>
      <c r="D26" s="86"/>
      <c r="E26" s="87"/>
      <c r="F26" s="88"/>
      <c r="G26" s="89"/>
      <c r="H26" s="89"/>
      <c r="I26" s="89"/>
      <c r="J26" s="90"/>
      <c r="K26" s="88"/>
      <c r="L26" s="90"/>
      <c r="M26" s="91">
        <f t="shared" si="2"/>
        <v>0</v>
      </c>
      <c r="N26" s="92"/>
      <c r="O26" s="91">
        <f t="shared" si="3"/>
        <v>0</v>
      </c>
      <c r="P26" s="93">
        <f>IF(OR(ISERROR($O26-$M26)*S26,($O26-$M26)=0,COUNTBLANK($F26:$J26)&lt;5),IF(COUNTBLANK($F26:$J26)&lt;5,Start!$C$17,0)*S26,($O26-$M26)*S26)</f>
        <v>0</v>
      </c>
      <c r="Q26" s="71"/>
      <c r="R26" s="94"/>
      <c r="S26">
        <v>1</v>
      </c>
      <c r="T26" s="16">
        <f t="shared" si="4"/>
        <v>0</v>
      </c>
    </row>
    <row r="27" spans="1:20" ht="12.75">
      <c r="A27" s="85" t="s">
        <v>38</v>
      </c>
      <c r="B27" s="154">
        <f t="shared" si="0"/>
        <v>42564</v>
      </c>
      <c r="C27" s="150">
        <f t="shared" si="1"/>
        <v>42564</v>
      </c>
      <c r="D27" s="86"/>
      <c r="E27" s="87"/>
      <c r="F27" s="88"/>
      <c r="G27" s="89"/>
      <c r="H27" s="89"/>
      <c r="I27" s="89"/>
      <c r="J27" s="90"/>
      <c r="K27" s="88"/>
      <c r="L27" s="90"/>
      <c r="M27" s="91">
        <f t="shared" si="2"/>
        <v>0</v>
      </c>
      <c r="N27" s="92"/>
      <c r="O27" s="91">
        <f t="shared" si="3"/>
        <v>0</v>
      </c>
      <c r="P27" s="93">
        <f>IF(OR(ISERROR($O27-$M27)*S27,($O27-$M27)=0,COUNTBLANK($F27:$J27)&lt;5),IF(COUNTBLANK($F27:$J27)&lt;5,Start!$C$17,0)*S27,($O27-$M27)*S27)</f>
        <v>0</v>
      </c>
      <c r="Q27" s="71"/>
      <c r="R27" s="94"/>
      <c r="S27">
        <v>1</v>
      </c>
      <c r="T27" s="16">
        <f t="shared" si="4"/>
        <v>0</v>
      </c>
    </row>
    <row r="28" spans="1:20" ht="12.75">
      <c r="A28" s="85" t="s">
        <v>39</v>
      </c>
      <c r="B28" s="154">
        <f t="shared" si="0"/>
        <v>42565</v>
      </c>
      <c r="C28" s="150">
        <f t="shared" si="1"/>
        <v>42565</v>
      </c>
      <c r="D28" s="86"/>
      <c r="E28" s="87"/>
      <c r="F28" s="88"/>
      <c r="G28" s="89"/>
      <c r="H28" s="89"/>
      <c r="I28" s="89"/>
      <c r="J28" s="90"/>
      <c r="K28" s="88"/>
      <c r="L28" s="90"/>
      <c r="M28" s="91">
        <f t="shared" si="2"/>
        <v>0</v>
      </c>
      <c r="N28" s="92"/>
      <c r="O28" s="91">
        <f t="shared" si="3"/>
        <v>0</v>
      </c>
      <c r="P28" s="93">
        <f>IF(OR(ISERROR($O28-$M28)*S28,($O28-$M28)=0,COUNTBLANK($F28:$J28)&lt;5),IF(COUNTBLANK($F28:$J28)&lt;5,Start!$C$17,0)*S28,($O28-$M28)*S28)</f>
        <v>0</v>
      </c>
      <c r="Q28" s="71"/>
      <c r="R28" s="94"/>
      <c r="S28">
        <v>1</v>
      </c>
      <c r="T28" s="16">
        <f t="shared" si="4"/>
        <v>0</v>
      </c>
    </row>
    <row r="29" spans="1:20" ht="12.75">
      <c r="A29" s="85" t="s">
        <v>40</v>
      </c>
      <c r="B29" s="154">
        <f t="shared" si="0"/>
        <v>42566</v>
      </c>
      <c r="C29" s="150">
        <f t="shared" si="1"/>
        <v>42566</v>
      </c>
      <c r="D29" s="86"/>
      <c r="E29" s="87"/>
      <c r="F29" s="88"/>
      <c r="G29" s="89"/>
      <c r="H29" s="89"/>
      <c r="I29" s="89"/>
      <c r="J29" s="90"/>
      <c r="K29" s="88"/>
      <c r="L29" s="90"/>
      <c r="M29" s="91">
        <f t="shared" si="2"/>
        <v>0</v>
      </c>
      <c r="N29" s="92"/>
      <c r="O29" s="91">
        <f t="shared" si="3"/>
        <v>0</v>
      </c>
      <c r="P29" s="93">
        <f>IF(OR(ISERROR($O29-$M29)*S29,($O29-$M29)=0,COUNTBLANK($F29:$J29)&lt;5),IF(COUNTBLANK($F29:$J29)&lt;5,Start!$C$17,0)*S29,($O29-$M29)*S29)</f>
        <v>0</v>
      </c>
      <c r="Q29" s="71"/>
      <c r="R29" s="94"/>
      <c r="S29">
        <v>1</v>
      </c>
      <c r="T29" s="16">
        <f t="shared" si="4"/>
        <v>0</v>
      </c>
    </row>
    <row r="30" spans="1:20" ht="12.75">
      <c r="A30" s="97" t="s">
        <v>41</v>
      </c>
      <c r="B30" s="155">
        <f t="shared" si="0"/>
        <v>42567</v>
      </c>
      <c r="C30" s="151">
        <f t="shared" si="1"/>
        <v>42567</v>
      </c>
      <c r="D30" s="98"/>
      <c r="E30" s="99"/>
      <c r="F30" s="100"/>
      <c r="G30" s="101"/>
      <c r="H30" s="101"/>
      <c r="I30" s="101"/>
      <c r="J30" s="102"/>
      <c r="K30" s="100"/>
      <c r="L30" s="102"/>
      <c r="M30" s="103">
        <f t="shared" si="2"/>
        <v>0</v>
      </c>
      <c r="N30" s="104"/>
      <c r="O30" s="103">
        <f t="shared" si="3"/>
        <v>0</v>
      </c>
      <c r="P30" s="105">
        <f>IF(OR(ISERROR($O30-$M30)*S30,($O30-$M30)=0,COUNTBLANK($F30:$J30)&lt;5),IF(COUNTBLANK($F30:$J30)&lt;5,Start!$C$17,0)*S30,($O30-$M30)*S30)</f>
        <v>0</v>
      </c>
      <c r="Q30" s="71"/>
      <c r="R30" s="94"/>
      <c r="S30">
        <v>1</v>
      </c>
      <c r="T30" s="16">
        <f t="shared" si="4"/>
        <v>0</v>
      </c>
    </row>
    <row r="31" spans="1:20" ht="12.75">
      <c r="A31" s="97" t="s">
        <v>42</v>
      </c>
      <c r="B31" s="155">
        <f t="shared" si="0"/>
        <v>42568</v>
      </c>
      <c r="C31" s="151">
        <f t="shared" si="1"/>
        <v>42568</v>
      </c>
      <c r="D31" s="98"/>
      <c r="E31" s="99"/>
      <c r="F31" s="100"/>
      <c r="G31" s="101"/>
      <c r="H31" s="101"/>
      <c r="I31" s="101"/>
      <c r="J31" s="102"/>
      <c r="K31" s="100"/>
      <c r="L31" s="102"/>
      <c r="M31" s="103">
        <f t="shared" si="2"/>
        <v>0</v>
      </c>
      <c r="N31" s="104"/>
      <c r="O31" s="103">
        <f t="shared" si="3"/>
        <v>0</v>
      </c>
      <c r="P31" s="105">
        <f>IF(OR(ISERROR($O31-$M31)*S31,($O31-$M31)=0,COUNTBLANK($F31:$J31)&lt;5),IF(COUNTBLANK($F31:$J31)&lt;5,Start!$C$17,0)*S31,($O31-$M31)*S31)</f>
        <v>0</v>
      </c>
      <c r="Q31" s="71"/>
      <c r="R31" s="94"/>
      <c r="S31">
        <v>1</v>
      </c>
      <c r="T31" s="16">
        <f t="shared" si="4"/>
        <v>0</v>
      </c>
    </row>
    <row r="32" spans="1:20" ht="12.75">
      <c r="A32" s="85" t="s">
        <v>43</v>
      </c>
      <c r="B32" s="154">
        <f t="shared" si="0"/>
        <v>42569</v>
      </c>
      <c r="C32" s="150">
        <f t="shared" si="1"/>
        <v>42569</v>
      </c>
      <c r="D32" s="86"/>
      <c r="E32" s="87"/>
      <c r="F32" s="88"/>
      <c r="G32" s="89"/>
      <c r="H32" s="89"/>
      <c r="I32" s="89"/>
      <c r="J32" s="90"/>
      <c r="K32" s="88"/>
      <c r="L32" s="90"/>
      <c r="M32" s="91">
        <f t="shared" si="2"/>
        <v>0</v>
      </c>
      <c r="N32" s="92"/>
      <c r="O32" s="91">
        <f t="shared" si="3"/>
        <v>0</v>
      </c>
      <c r="P32" s="93">
        <f>IF(OR(ISERROR($O32-$M32)*S32,($O32-$M32)=0,COUNTBLANK($F32:$J32)&lt;5),IF(COUNTBLANK($F32:$J32)&lt;5,Start!$C$17,0)*S32,($O32-$M32)*S32)</f>
        <v>0</v>
      </c>
      <c r="Q32" s="71"/>
      <c r="R32" s="94"/>
      <c r="S32">
        <v>1</v>
      </c>
      <c r="T32" s="16">
        <f t="shared" si="4"/>
        <v>0</v>
      </c>
    </row>
    <row r="33" spans="1:20" ht="12.75">
      <c r="A33" s="85" t="s">
        <v>44</v>
      </c>
      <c r="B33" s="154">
        <f t="shared" si="0"/>
        <v>42570</v>
      </c>
      <c r="C33" s="150">
        <f t="shared" si="1"/>
        <v>42570</v>
      </c>
      <c r="D33" s="86"/>
      <c r="E33" s="87"/>
      <c r="F33" s="88"/>
      <c r="G33" s="89"/>
      <c r="H33" s="89"/>
      <c r="I33" s="89"/>
      <c r="J33" s="90"/>
      <c r="K33" s="88"/>
      <c r="L33" s="90"/>
      <c r="M33" s="91">
        <f t="shared" si="2"/>
        <v>0</v>
      </c>
      <c r="N33" s="92"/>
      <c r="O33" s="91">
        <f t="shared" si="3"/>
        <v>0</v>
      </c>
      <c r="P33" s="93">
        <f>IF(OR(ISERROR($O33-$M33)*S33,($O33-$M33)=0,COUNTBLANK($F33:$J33)&lt;5),IF(COUNTBLANK($F33:$J33)&lt;5,Start!$C$17,0)*S33,($O33-$M33)*S33)</f>
        <v>0</v>
      </c>
      <c r="Q33" s="71"/>
      <c r="R33" s="94"/>
      <c r="S33">
        <v>1</v>
      </c>
      <c r="T33" s="16">
        <f t="shared" si="4"/>
        <v>0</v>
      </c>
    </row>
    <row r="34" spans="1:20" ht="12.75">
      <c r="A34" s="85" t="s">
        <v>45</v>
      </c>
      <c r="B34" s="154">
        <f t="shared" si="0"/>
        <v>42571</v>
      </c>
      <c r="C34" s="150">
        <f t="shared" si="1"/>
        <v>42571</v>
      </c>
      <c r="D34" s="86"/>
      <c r="E34" s="87"/>
      <c r="F34" s="88"/>
      <c r="G34" s="89"/>
      <c r="H34" s="89"/>
      <c r="I34" s="89"/>
      <c r="J34" s="90"/>
      <c r="K34" s="88"/>
      <c r="L34" s="90"/>
      <c r="M34" s="91">
        <f t="shared" si="2"/>
        <v>0</v>
      </c>
      <c r="N34" s="92"/>
      <c r="O34" s="91">
        <f t="shared" si="3"/>
        <v>0</v>
      </c>
      <c r="P34" s="93">
        <f>IF(OR(ISERROR($O34-$M34)*S34,($O34-$M34)=0,COUNTBLANK($F34:$J34)&lt;5),IF(COUNTBLANK($F34:$J34)&lt;5,Start!$C$17,0)*S34,($O34-$M34)*S34)</f>
        <v>0</v>
      </c>
      <c r="Q34" s="71"/>
      <c r="R34" s="94"/>
      <c r="S34">
        <v>1</v>
      </c>
      <c r="T34" s="16">
        <f t="shared" si="4"/>
        <v>0</v>
      </c>
    </row>
    <row r="35" spans="1:20" ht="12.75">
      <c r="A35" s="85" t="s">
        <v>46</v>
      </c>
      <c r="B35" s="154">
        <f t="shared" si="0"/>
        <v>42572</v>
      </c>
      <c r="C35" s="150">
        <f t="shared" si="1"/>
        <v>42572</v>
      </c>
      <c r="D35" s="86"/>
      <c r="E35" s="87"/>
      <c r="F35" s="88"/>
      <c r="G35" s="89"/>
      <c r="H35" s="89"/>
      <c r="I35" s="89"/>
      <c r="J35" s="90"/>
      <c r="K35" s="88"/>
      <c r="L35" s="90"/>
      <c r="M35" s="91">
        <f t="shared" si="2"/>
        <v>0</v>
      </c>
      <c r="N35" s="92"/>
      <c r="O35" s="91">
        <f t="shared" si="3"/>
        <v>0</v>
      </c>
      <c r="P35" s="93">
        <f>IF(OR(ISERROR($O35-$M35)*S35,($O35-$M35)=0,COUNTBLANK($F35:$J35)&lt;5),IF(COUNTBLANK($F35:$J35)&lt;5,Start!$C$17,0)*S35,($O35-$M35)*S35)</f>
        <v>0</v>
      </c>
      <c r="Q35" s="71"/>
      <c r="R35" s="94"/>
      <c r="S35">
        <v>1</v>
      </c>
      <c r="T35" s="16">
        <f t="shared" si="4"/>
        <v>0</v>
      </c>
    </row>
    <row r="36" spans="1:20" ht="12.75">
      <c r="A36" s="85" t="s">
        <v>47</v>
      </c>
      <c r="B36" s="154">
        <f t="shared" si="0"/>
        <v>42573</v>
      </c>
      <c r="C36" s="150">
        <f t="shared" si="1"/>
        <v>42573</v>
      </c>
      <c r="D36" s="86"/>
      <c r="E36" s="87"/>
      <c r="F36" s="88"/>
      <c r="G36" s="89"/>
      <c r="H36" s="89"/>
      <c r="I36" s="89"/>
      <c r="J36" s="90"/>
      <c r="K36" s="88"/>
      <c r="L36" s="90"/>
      <c r="M36" s="91">
        <f t="shared" si="2"/>
        <v>0</v>
      </c>
      <c r="N36" s="92"/>
      <c r="O36" s="91">
        <f t="shared" si="3"/>
        <v>0</v>
      </c>
      <c r="P36" s="93">
        <f>IF(OR(ISERROR($O36-$M36)*S36,($O36-$M36)=0,COUNTBLANK($F36:$J36)&lt;5),IF(COUNTBLANK($F36:$J36)&lt;5,Start!$C$17,0)*S36,($O36-$M36)*S36)</f>
        <v>0</v>
      </c>
      <c r="Q36" s="71"/>
      <c r="R36" s="94"/>
      <c r="S36">
        <v>1</v>
      </c>
      <c r="T36" s="16">
        <f t="shared" si="4"/>
        <v>0</v>
      </c>
    </row>
    <row r="37" spans="1:20" ht="12.75">
      <c r="A37" s="97" t="s">
        <v>48</v>
      </c>
      <c r="B37" s="155">
        <f t="shared" si="0"/>
        <v>42574</v>
      </c>
      <c r="C37" s="151">
        <f t="shared" si="1"/>
        <v>42574</v>
      </c>
      <c r="D37" s="98"/>
      <c r="E37" s="99"/>
      <c r="F37" s="100"/>
      <c r="G37" s="101"/>
      <c r="H37" s="101"/>
      <c r="I37" s="101"/>
      <c r="J37" s="102"/>
      <c r="K37" s="100"/>
      <c r="L37" s="102"/>
      <c r="M37" s="103">
        <f t="shared" si="2"/>
        <v>0</v>
      </c>
      <c r="N37" s="104"/>
      <c r="O37" s="103">
        <f t="shared" si="3"/>
        <v>0</v>
      </c>
      <c r="P37" s="105">
        <f>IF(OR(ISERROR($O37-$M37)*S37,($O37-$M37)=0,COUNTBLANK($F37:$J37)&lt;5),IF(COUNTBLANK($F37:$J37)&lt;5,Start!$C$17,0)*S37,($O37-$M37)*S37)</f>
        <v>0</v>
      </c>
      <c r="Q37" s="71"/>
      <c r="R37" s="94"/>
      <c r="S37">
        <v>1</v>
      </c>
      <c r="T37" s="16">
        <f t="shared" si="4"/>
        <v>0</v>
      </c>
    </row>
    <row r="38" spans="1:20" ht="12.75">
      <c r="A38" s="97" t="s">
        <v>49</v>
      </c>
      <c r="B38" s="155">
        <f t="shared" si="0"/>
        <v>42575</v>
      </c>
      <c r="C38" s="151">
        <f t="shared" si="1"/>
        <v>42575</v>
      </c>
      <c r="D38" s="98"/>
      <c r="E38" s="99"/>
      <c r="F38" s="100"/>
      <c r="G38" s="101"/>
      <c r="H38" s="101"/>
      <c r="I38" s="101"/>
      <c r="J38" s="102"/>
      <c r="K38" s="100"/>
      <c r="L38" s="102"/>
      <c r="M38" s="103">
        <f t="shared" si="2"/>
        <v>0</v>
      </c>
      <c r="N38" s="104"/>
      <c r="O38" s="103">
        <f t="shared" si="3"/>
        <v>0</v>
      </c>
      <c r="P38" s="105">
        <f>IF(OR(ISERROR($O38-$M38)*S38,($O38-$M38)=0,COUNTBLANK($F38:$J38)&lt;5),IF(COUNTBLANK($F38:$J38)&lt;5,Start!$C$17,0)*S38,($O38-$M38)*S38)</f>
        <v>0</v>
      </c>
      <c r="Q38" s="71"/>
      <c r="R38" s="94"/>
      <c r="S38">
        <v>1</v>
      </c>
      <c r="T38" s="16">
        <f t="shared" si="4"/>
        <v>0</v>
      </c>
    </row>
    <row r="39" spans="1:20" ht="12.75">
      <c r="A39" s="85" t="s">
        <v>50</v>
      </c>
      <c r="B39" s="154">
        <f t="shared" si="0"/>
        <v>42576</v>
      </c>
      <c r="C39" s="150">
        <f t="shared" si="1"/>
        <v>42576</v>
      </c>
      <c r="D39" s="86"/>
      <c r="E39" s="87"/>
      <c r="F39" s="88"/>
      <c r="G39" s="89"/>
      <c r="H39" s="89"/>
      <c r="I39" s="89"/>
      <c r="J39" s="90"/>
      <c r="K39" s="88"/>
      <c r="L39" s="90"/>
      <c r="M39" s="91">
        <f t="shared" si="2"/>
        <v>0</v>
      </c>
      <c r="N39" s="92"/>
      <c r="O39" s="91">
        <f t="shared" si="3"/>
        <v>0</v>
      </c>
      <c r="P39" s="93">
        <f>IF(OR(ISERROR($O39-$M39)*S39,($O39-$M39)=0,COUNTBLANK($F39:$J39)&lt;5),IF(COUNTBLANK($F39:$J39)&lt;5,Start!$C$17,0)*S39,($O39-$M39)*S39)</f>
        <v>0</v>
      </c>
      <c r="Q39" s="71"/>
      <c r="R39" s="94"/>
      <c r="S39">
        <v>1</v>
      </c>
      <c r="T39" s="16">
        <f t="shared" si="4"/>
        <v>0</v>
      </c>
    </row>
    <row r="40" spans="1:20" ht="12.75">
      <c r="A40" s="85" t="s">
        <v>51</v>
      </c>
      <c r="B40" s="154">
        <f t="shared" si="0"/>
        <v>42577</v>
      </c>
      <c r="C40" s="150">
        <f t="shared" si="1"/>
        <v>42577</v>
      </c>
      <c r="D40" s="86"/>
      <c r="E40" s="87"/>
      <c r="F40" s="88"/>
      <c r="G40" s="89"/>
      <c r="H40" s="89"/>
      <c r="I40" s="89"/>
      <c r="J40" s="90"/>
      <c r="K40" s="88"/>
      <c r="L40" s="90"/>
      <c r="M40" s="91">
        <f t="shared" si="2"/>
        <v>0</v>
      </c>
      <c r="N40" s="92"/>
      <c r="O40" s="91">
        <f t="shared" si="3"/>
        <v>0</v>
      </c>
      <c r="P40" s="93">
        <f>IF(OR(ISERROR($O40-$M40)*S40,($O40-$M40)=0,COUNTBLANK($F40:$J40)&lt;5),IF(COUNTBLANK($F40:$J40)&lt;5,Start!$C$17,0)*S40,($O40-$M40)*S40)</f>
        <v>0</v>
      </c>
      <c r="Q40" s="71"/>
      <c r="R40" s="94"/>
      <c r="S40">
        <v>1</v>
      </c>
      <c r="T40" s="16">
        <f t="shared" si="4"/>
        <v>0</v>
      </c>
    </row>
    <row r="41" spans="1:20" ht="12.75">
      <c r="A41" s="85" t="s">
        <v>52</v>
      </c>
      <c r="B41" s="154">
        <f t="shared" si="0"/>
        <v>42578</v>
      </c>
      <c r="C41" s="150">
        <f t="shared" si="1"/>
        <v>42578</v>
      </c>
      <c r="D41" s="86"/>
      <c r="E41" s="87"/>
      <c r="F41" s="88"/>
      <c r="G41" s="89"/>
      <c r="H41" s="89"/>
      <c r="I41" s="89"/>
      <c r="J41" s="90"/>
      <c r="K41" s="88"/>
      <c r="L41" s="90"/>
      <c r="M41" s="91">
        <f t="shared" si="2"/>
        <v>0</v>
      </c>
      <c r="N41" s="92"/>
      <c r="O41" s="91">
        <f t="shared" si="3"/>
        <v>0</v>
      </c>
      <c r="P41" s="93">
        <f>IF(OR(ISERROR($O41-$M41)*S41,($O41-$M41)=0,COUNTBLANK($F41:$J41)&lt;5),IF(COUNTBLANK($F41:$J41)&lt;5,Start!$C$17,0)*S41,($O41-$M41)*S41)</f>
        <v>0</v>
      </c>
      <c r="Q41" s="71"/>
      <c r="R41" s="71"/>
      <c r="S41">
        <v>1</v>
      </c>
      <c r="T41" s="16">
        <f t="shared" si="4"/>
        <v>0</v>
      </c>
    </row>
    <row r="42" spans="1:20" ht="12.75">
      <c r="A42" s="85" t="s">
        <v>53</v>
      </c>
      <c r="B42" s="154">
        <f t="shared" si="0"/>
        <v>42579</v>
      </c>
      <c r="C42" s="150">
        <f t="shared" si="1"/>
        <v>42579</v>
      </c>
      <c r="D42" s="86"/>
      <c r="E42" s="87"/>
      <c r="F42" s="88"/>
      <c r="G42" s="89"/>
      <c r="H42" s="89"/>
      <c r="I42" s="89"/>
      <c r="J42" s="90"/>
      <c r="K42" s="88"/>
      <c r="L42" s="90"/>
      <c r="M42" s="91">
        <f t="shared" si="2"/>
        <v>0</v>
      </c>
      <c r="N42" s="92"/>
      <c r="O42" s="91">
        <f t="shared" si="3"/>
        <v>0</v>
      </c>
      <c r="P42" s="93">
        <f>IF(OR(ISERROR($O42-$M42)*S42,($O42-$M42)=0,COUNTBLANK($F42:$J42)&lt;5),IF(COUNTBLANK($F42:$J42)&lt;5,Start!$C$17,0)*S42,($O42-$M42)*S42)</f>
        <v>0</v>
      </c>
      <c r="Q42" s="71"/>
      <c r="R42" s="71"/>
      <c r="S42">
        <v>1</v>
      </c>
      <c r="T42" s="16">
        <f t="shared" si="4"/>
        <v>0</v>
      </c>
    </row>
    <row r="43" spans="1:20" ht="12.75">
      <c r="A43" s="85" t="s">
        <v>54</v>
      </c>
      <c r="B43" s="154">
        <f t="shared" si="0"/>
        <v>42580</v>
      </c>
      <c r="C43" s="150">
        <f t="shared" si="1"/>
        <v>42580</v>
      </c>
      <c r="D43" s="86"/>
      <c r="E43" s="87"/>
      <c r="F43" s="88"/>
      <c r="G43" s="89"/>
      <c r="H43" s="89"/>
      <c r="I43" s="89"/>
      <c r="J43" s="90"/>
      <c r="K43" s="88"/>
      <c r="L43" s="90"/>
      <c r="M43" s="91">
        <f t="shared" si="2"/>
        <v>0</v>
      </c>
      <c r="N43" s="92"/>
      <c r="O43" s="91">
        <f t="shared" si="3"/>
        <v>0</v>
      </c>
      <c r="P43" s="93">
        <f>IF(OR(ISERROR($O43-$M43)*S43,($O43-$M43)=0,COUNTBLANK($F43:$J43)&lt;5),IF(COUNTBLANK($F43:$J43)&lt;5,Start!$C$17,0)*S43,($O43-$M43)*S43)</f>
        <v>0</v>
      </c>
      <c r="Q43" s="71"/>
      <c r="R43" s="71"/>
      <c r="S43">
        <v>1</v>
      </c>
      <c r="T43" s="16">
        <f t="shared" si="4"/>
        <v>0</v>
      </c>
    </row>
    <row r="44" spans="1:20" ht="12.75">
      <c r="A44" s="97" t="s">
        <v>55</v>
      </c>
      <c r="B44" s="155">
        <f t="shared" si="0"/>
        <v>42581</v>
      </c>
      <c r="C44" s="151">
        <f t="shared" si="1"/>
        <v>42581</v>
      </c>
      <c r="D44" s="98"/>
      <c r="E44" s="99"/>
      <c r="F44" s="100"/>
      <c r="G44" s="101"/>
      <c r="H44" s="101"/>
      <c r="I44" s="101"/>
      <c r="J44" s="102"/>
      <c r="K44" s="100"/>
      <c r="L44" s="102"/>
      <c r="M44" s="103">
        <f t="shared" si="2"/>
        <v>0</v>
      </c>
      <c r="N44" s="104"/>
      <c r="O44" s="103">
        <f t="shared" si="3"/>
        <v>0</v>
      </c>
      <c r="P44" s="105">
        <f>IF(OR(ISERROR($O44-$M44)*S44,($O44-$M44)=0,COUNTBLANK($F44:$J44)&lt;5),IF(COUNTBLANK($F44:$J44)&lt;5,Start!$C$17,0)*S44,($O44-$M44)*S44)</f>
        <v>0</v>
      </c>
      <c r="Q44" s="71"/>
      <c r="R44" s="71"/>
      <c r="S44">
        <v>1</v>
      </c>
      <c r="T44" s="16">
        <f t="shared" si="4"/>
        <v>0</v>
      </c>
    </row>
    <row r="45" spans="1:20" ht="13.5" thickBot="1">
      <c r="A45" s="130" t="s">
        <v>56</v>
      </c>
      <c r="B45" s="159">
        <f t="shared" si="0"/>
        <v>42582</v>
      </c>
      <c r="C45" s="158">
        <f t="shared" si="1"/>
        <v>42582</v>
      </c>
      <c r="D45" s="131"/>
      <c r="E45" s="132"/>
      <c r="F45" s="133"/>
      <c r="G45" s="134"/>
      <c r="H45" s="134"/>
      <c r="I45" s="134"/>
      <c r="J45" s="135"/>
      <c r="K45" s="133"/>
      <c r="L45" s="102"/>
      <c r="M45" s="103">
        <f t="shared" si="2"/>
        <v>0</v>
      </c>
      <c r="N45" s="104"/>
      <c r="O45" s="103">
        <f t="shared" si="3"/>
        <v>0</v>
      </c>
      <c r="P45" s="105">
        <f>IF(OR(ISERROR($O45-$M45)*S45,($O45-$M45)=0,COUNTBLANK($F45:$J45)&lt;5),IF(COUNTBLANK($F45:$J45)&lt;5,Start!$C$17,0)*S45,($O45-$M45)*S45)</f>
        <v>0</v>
      </c>
      <c r="Q45" s="71"/>
      <c r="R45" s="71"/>
      <c r="S45">
        <v>1</v>
      </c>
      <c r="T45" s="16">
        <f t="shared" si="4"/>
        <v>0</v>
      </c>
    </row>
    <row r="46" spans="1:20" ht="12.75">
      <c r="A46" s="113"/>
      <c r="B46" s="145"/>
      <c r="C46" s="113"/>
      <c r="E46" s="114"/>
      <c r="F46" s="115">
        <f>31-COUNTBLANK(F15:F45)-T46</f>
        <v>0</v>
      </c>
      <c r="L46" s="136" t="s">
        <v>57</v>
      </c>
      <c r="M46" s="136"/>
      <c r="N46" s="117"/>
      <c r="O46" s="117"/>
      <c r="P46" s="118">
        <f>SUM(P15:P45)</f>
        <v>0</v>
      </c>
      <c r="T46" s="16">
        <f>SUM(T15:T45)</f>
        <v>0</v>
      </c>
    </row>
    <row r="47" spans="1:16" ht="12.75">
      <c r="A47" s="113"/>
      <c r="B47" s="113"/>
      <c r="C47" s="113"/>
      <c r="L47" s="119" t="s">
        <v>58</v>
      </c>
      <c r="M47" s="119"/>
      <c r="N47" s="120"/>
      <c r="O47" s="120"/>
      <c r="P47" s="121"/>
    </row>
    <row r="48" spans="1:16" ht="12.75">
      <c r="A48" s="122"/>
      <c r="B48" s="122"/>
      <c r="C48" s="122"/>
      <c r="L48" s="116" t="s">
        <v>59</v>
      </c>
      <c r="M48" s="116"/>
      <c r="N48" s="123"/>
      <c r="O48" s="123"/>
      <c r="P48" s="124">
        <f>Juni!P51</f>
        <v>-1022.5</v>
      </c>
    </row>
    <row r="49" spans="1:16" ht="12.75">
      <c r="A49" s="125"/>
      <c r="B49" s="122"/>
      <c r="C49" s="125"/>
      <c r="L49" s="126" t="s">
        <v>60</v>
      </c>
      <c r="M49" s="126"/>
      <c r="N49" s="123"/>
      <c r="O49" s="123"/>
      <c r="P49" s="124">
        <f>P46+P47+P48</f>
        <v>-1022.5</v>
      </c>
    </row>
    <row r="50" spans="7:16" ht="12.75">
      <c r="G50" s="42"/>
      <c r="H50" s="42"/>
      <c r="I50" s="42"/>
      <c r="J50" s="42"/>
      <c r="L50" s="116" t="s">
        <v>61</v>
      </c>
      <c r="M50" s="116"/>
      <c r="N50" s="123"/>
      <c r="O50" s="123"/>
      <c r="P50" s="124">
        <f>Start!E23</f>
        <v>178.5</v>
      </c>
    </row>
    <row r="51" spans="1:16" ht="18" customHeight="1" thickBot="1">
      <c r="A51" s="39"/>
      <c r="B51" s="39"/>
      <c r="C51" s="39"/>
      <c r="G51" s="42"/>
      <c r="H51" s="42"/>
      <c r="I51" s="42"/>
      <c r="J51" s="42"/>
      <c r="L51" s="39" t="s">
        <v>62</v>
      </c>
      <c r="M51" s="39"/>
      <c r="P51" s="127">
        <f>P49-P50</f>
        <v>-1201</v>
      </c>
    </row>
    <row r="53" spans="1:3" ht="12.75">
      <c r="A53" s="39"/>
      <c r="B53" s="39"/>
      <c r="C53" s="39"/>
    </row>
  </sheetData>
  <sheetProtection/>
  <mergeCells count="1">
    <mergeCell ref="B9:C9"/>
  </mergeCells>
  <conditionalFormatting sqref="D15:P45 A15:A45">
    <cfRule type="expression" priority="1" dxfId="1" stopIfTrue="1">
      <formula>$C15=TODAY()</formula>
    </cfRule>
  </conditionalFormatting>
  <conditionalFormatting sqref="B15:C45">
    <cfRule type="cellIs" priority="2" dxfId="0" operator="equal" stopIfTrue="1">
      <formula>TODAY()</formula>
    </cfRule>
  </conditionalFormatting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T53"/>
  <sheetViews>
    <sheetView showGridLines="0" showZeros="0" zoomScalePageLayoutView="0" workbookViewId="0" topLeftCell="B29">
      <selection activeCell="D15" sqref="D15"/>
    </sheetView>
  </sheetViews>
  <sheetFormatPr defaultColWidth="11.421875" defaultRowHeight="12.75"/>
  <cols>
    <col min="1" max="1" width="3.00390625" style="16" hidden="1" customWidth="1"/>
    <col min="2" max="2" width="3.28125" style="16" customWidth="1"/>
    <col min="3" max="3" width="8.7109375" style="16" bestFit="1" customWidth="1"/>
    <col min="4" max="5" width="5.7109375" style="16" customWidth="1"/>
    <col min="6" max="10" width="4.7109375" style="16" customWidth="1"/>
    <col min="11" max="12" width="7.7109375" style="16" customWidth="1"/>
    <col min="13" max="13" width="7.7109375" style="16" hidden="1" customWidth="1"/>
    <col min="14" max="14" width="13.140625" style="16" customWidth="1"/>
    <col min="15" max="15" width="13.140625" style="16" hidden="1" customWidth="1"/>
    <col min="16" max="16" width="11.140625" style="16" customWidth="1"/>
    <col min="17" max="17" width="6.140625" style="41" customWidth="1"/>
    <col min="18" max="18" width="5.421875" style="41" customWidth="1"/>
    <col min="19" max="20" width="0" style="16" hidden="1" customWidth="1"/>
    <col min="21" max="16384" width="11.421875" style="16" customWidth="1"/>
  </cols>
  <sheetData>
    <row r="1" spans="1:18" s="37" customFormat="1" ht="20.25">
      <c r="A1" s="36"/>
      <c r="B1" s="36" t="s">
        <v>0</v>
      </c>
      <c r="C1" s="36"/>
      <c r="D1" s="16"/>
      <c r="Q1" s="38"/>
      <c r="R1" s="38"/>
    </row>
    <row r="2" spans="1:17" ht="12.75">
      <c r="A2" s="39"/>
      <c r="B2" s="39"/>
      <c r="C2" s="39"/>
      <c r="Q2" s="40"/>
    </row>
    <row r="3" spans="7:17" ht="12.75">
      <c r="G3" s="42"/>
      <c r="Q3" s="40"/>
    </row>
    <row r="4" ht="50.25" customHeight="1"/>
    <row r="5" spans="1:17" ht="12" customHeight="1">
      <c r="A5" s="39"/>
      <c r="B5" s="39" t="s">
        <v>1</v>
      </c>
      <c r="C5" s="39"/>
      <c r="D5" s="39"/>
      <c r="E5" s="39"/>
      <c r="F5" s="39"/>
      <c r="G5" s="39" t="s">
        <v>2</v>
      </c>
      <c r="H5" s="39"/>
      <c r="I5" s="39"/>
      <c r="K5" s="39" t="s">
        <v>3</v>
      </c>
      <c r="L5" s="39"/>
      <c r="M5" s="39"/>
      <c r="N5" s="39"/>
      <c r="O5" s="39"/>
      <c r="P5" s="39" t="s">
        <v>4</v>
      </c>
      <c r="Q5" s="40"/>
    </row>
    <row r="6" spans="2:18" s="43" customFormat="1" ht="21.75" customHeight="1">
      <c r="B6" s="43" t="str">
        <f>Start!E11</f>
        <v>Mustermann</v>
      </c>
      <c r="G6" s="43" t="str">
        <f>Start!E9</f>
        <v>Max</v>
      </c>
      <c r="K6" s="43" t="str">
        <f>Start!E13</f>
        <v>max</v>
      </c>
      <c r="N6" s="128">
        <f>DATE($P$6,8,1)</f>
        <v>42583</v>
      </c>
      <c r="O6" s="128"/>
      <c r="P6" s="129">
        <f>Start!E7</f>
        <v>2016</v>
      </c>
      <c r="Q6" s="45"/>
      <c r="R6" s="46"/>
    </row>
    <row r="7" spans="1:17" ht="8.25" customHeight="1" thickBot="1">
      <c r="A7" s="42"/>
      <c r="B7" s="42"/>
      <c r="C7" s="42"/>
      <c r="Q7" s="40"/>
    </row>
    <row r="8" spans="1:18" s="52" customFormat="1" ht="3.75" customHeight="1">
      <c r="A8" s="47"/>
      <c r="B8" s="48"/>
      <c r="C8" s="50"/>
      <c r="D8" s="48"/>
      <c r="E8" s="49"/>
      <c r="F8" s="48"/>
      <c r="G8" s="50"/>
      <c r="H8" s="50"/>
      <c r="I8" s="50"/>
      <c r="J8" s="49"/>
      <c r="K8" s="48"/>
      <c r="L8" s="49"/>
      <c r="M8" s="49"/>
      <c r="N8" s="49"/>
      <c r="O8" s="49"/>
      <c r="P8" s="49"/>
      <c r="Q8" s="51"/>
      <c r="R8" s="51"/>
    </row>
    <row r="9" spans="1:18" ht="12.75">
      <c r="A9" s="53"/>
      <c r="B9" s="172" t="s">
        <v>15</v>
      </c>
      <c r="C9" s="173"/>
      <c r="D9" s="55" t="s">
        <v>105</v>
      </c>
      <c r="E9" s="56"/>
      <c r="F9" s="55" t="s">
        <v>5</v>
      </c>
      <c r="G9" s="57"/>
      <c r="H9" s="57"/>
      <c r="I9" s="57"/>
      <c r="J9" s="56"/>
      <c r="K9" s="55" t="s">
        <v>6</v>
      </c>
      <c r="L9" s="56"/>
      <c r="M9" s="56"/>
      <c r="N9" s="58" t="s">
        <v>7</v>
      </c>
      <c r="O9" s="58"/>
      <c r="P9" s="58" t="s">
        <v>8</v>
      </c>
      <c r="Q9" s="55"/>
      <c r="R9" s="59"/>
    </row>
    <row r="10" spans="1:18" ht="12.75">
      <c r="A10" s="53"/>
      <c r="B10" s="54"/>
      <c r="C10" s="146"/>
      <c r="D10" s="55"/>
      <c r="E10" s="56"/>
      <c r="F10" s="55" t="s">
        <v>9</v>
      </c>
      <c r="G10" s="57"/>
      <c r="H10" s="57"/>
      <c r="I10" s="57"/>
      <c r="J10" s="56"/>
      <c r="K10" s="55" t="s">
        <v>10</v>
      </c>
      <c r="L10" s="56"/>
      <c r="M10" s="56"/>
      <c r="N10" s="60"/>
      <c r="O10" s="60"/>
      <c r="P10" s="58" t="s">
        <v>11</v>
      </c>
      <c r="Q10" s="55"/>
      <c r="R10" s="59"/>
    </row>
    <row r="11" spans="1:18" s="52" customFormat="1" ht="3.75" customHeight="1">
      <c r="A11" s="61"/>
      <c r="B11" s="62"/>
      <c r="C11" s="64"/>
      <c r="D11" s="62"/>
      <c r="E11" s="63"/>
      <c r="F11" s="62"/>
      <c r="G11" s="64"/>
      <c r="H11" s="64"/>
      <c r="I11" s="64"/>
      <c r="J11" s="63"/>
      <c r="K11" s="62"/>
      <c r="L11" s="63"/>
      <c r="M11" s="64"/>
      <c r="N11" s="61"/>
      <c r="O11" s="64"/>
      <c r="P11" s="61"/>
      <c r="Q11" s="51"/>
      <c r="R11" s="51"/>
    </row>
    <row r="12" spans="1:18" ht="12.75">
      <c r="A12" s="65"/>
      <c r="B12" s="66"/>
      <c r="C12" s="147"/>
      <c r="D12" s="67"/>
      <c r="E12" s="58"/>
      <c r="F12" s="68"/>
      <c r="G12" s="69"/>
      <c r="H12" s="69" t="s">
        <v>12</v>
      </c>
      <c r="I12" s="69" t="s">
        <v>13</v>
      </c>
      <c r="J12" s="70" t="s">
        <v>14</v>
      </c>
      <c r="K12" s="68"/>
      <c r="L12" s="70"/>
      <c r="M12" s="58"/>
      <c r="N12" s="58"/>
      <c r="O12" s="58"/>
      <c r="P12" s="58"/>
      <c r="Q12" s="71"/>
      <c r="R12" s="71"/>
    </row>
    <row r="13" spans="1:18" ht="12.75">
      <c r="A13" s="72"/>
      <c r="B13" s="66"/>
      <c r="C13" s="147"/>
      <c r="D13" s="68" t="s">
        <v>16</v>
      </c>
      <c r="E13" s="70" t="s">
        <v>17</v>
      </c>
      <c r="F13" s="67" t="s">
        <v>18</v>
      </c>
      <c r="G13" s="69" t="s">
        <v>19</v>
      </c>
      <c r="H13" s="69" t="s">
        <v>20</v>
      </c>
      <c r="I13" s="73" t="s">
        <v>21</v>
      </c>
      <c r="J13" s="70" t="s">
        <v>22</v>
      </c>
      <c r="K13" s="68" t="s">
        <v>23</v>
      </c>
      <c r="L13" s="70" t="s">
        <v>24</v>
      </c>
      <c r="M13" s="58"/>
      <c r="N13" s="58"/>
      <c r="O13" s="58"/>
      <c r="P13" s="58"/>
      <c r="Q13" s="71"/>
      <c r="R13" s="71"/>
    </row>
    <row r="14" spans="1:18" ht="12.75">
      <c r="A14" s="65"/>
      <c r="B14" s="148"/>
      <c r="C14" s="147"/>
      <c r="D14" s="68"/>
      <c r="E14" s="70"/>
      <c r="F14" s="68"/>
      <c r="G14" s="69"/>
      <c r="H14" s="69"/>
      <c r="I14" s="69"/>
      <c r="J14" s="70" t="s">
        <v>25</v>
      </c>
      <c r="K14" s="68"/>
      <c r="L14" s="70"/>
      <c r="M14" s="58"/>
      <c r="N14" s="58"/>
      <c r="O14" s="58"/>
      <c r="P14" s="58"/>
      <c r="Q14" s="71"/>
      <c r="R14" s="71"/>
    </row>
    <row r="15" spans="1:20" ht="13.5" customHeight="1">
      <c r="A15" s="85" t="s">
        <v>26</v>
      </c>
      <c r="B15" s="154">
        <f>+C15</f>
        <v>42583</v>
      </c>
      <c r="C15" s="150">
        <f>+DATE($P$6,MONTH(N$6),1)</f>
        <v>42583</v>
      </c>
      <c r="D15" s="86"/>
      <c r="E15" s="87"/>
      <c r="F15" s="88"/>
      <c r="G15" s="89"/>
      <c r="H15" s="89"/>
      <c r="I15" s="89"/>
      <c r="J15" s="90"/>
      <c r="K15" s="88"/>
      <c r="L15" s="90"/>
      <c r="M15" s="91">
        <f>(L15-K15)*24</f>
        <v>0</v>
      </c>
      <c r="N15" s="92"/>
      <c r="O15" s="91">
        <f>(E15-D15)*24</f>
        <v>0</v>
      </c>
      <c r="P15" s="93">
        <f>IF(OR(ISERROR($O15-$M15)*S15,($O15-$M15)=0,COUNTBLANK($F15:$J15)&lt;5),IF(COUNTBLANK($F15:$J15)&lt;5,Start!$C$17,0)*S15,($O15-$M15)*S15)</f>
        <v>0</v>
      </c>
      <c r="Q15" s="71"/>
      <c r="R15" s="71"/>
      <c r="S15">
        <v>1</v>
      </c>
      <c r="T15" s="16">
        <f>IF(F15&lt;&gt;"",IF(S15=0.5,0.5,0),0)</f>
        <v>0</v>
      </c>
    </row>
    <row r="16" spans="1:20" ht="12.75">
      <c r="A16" s="85" t="s">
        <v>27</v>
      </c>
      <c r="B16" s="154">
        <f aca="true" t="shared" si="0" ref="B16:B45">+C16</f>
        <v>42584</v>
      </c>
      <c r="C16" s="150">
        <f aca="true" t="shared" si="1" ref="C16:C45">+C15+1</f>
        <v>42584</v>
      </c>
      <c r="D16" s="86"/>
      <c r="E16" s="87"/>
      <c r="F16" s="88"/>
      <c r="G16" s="89"/>
      <c r="H16" s="89"/>
      <c r="I16" s="89"/>
      <c r="J16" s="90"/>
      <c r="K16" s="88"/>
      <c r="L16" s="90"/>
      <c r="M16" s="91">
        <f aca="true" t="shared" si="2" ref="M16:M45">(L16-K16)*24</f>
        <v>0</v>
      </c>
      <c r="N16" s="92"/>
      <c r="O16" s="91">
        <f aca="true" t="shared" si="3" ref="O16:O45">(E16-D16)*24</f>
        <v>0</v>
      </c>
      <c r="P16" s="93">
        <f>IF(OR(ISERROR($O16-$M16)*S16,($O16-$M16)=0,COUNTBLANK($F16:$J16)&lt;5),IF(COUNTBLANK($F16:$J16)&lt;5,Start!$C$17,0)*S16,($O16-$M16)*S16)</f>
        <v>0</v>
      </c>
      <c r="Q16" s="71"/>
      <c r="R16" s="71"/>
      <c r="S16">
        <v>1</v>
      </c>
      <c r="T16" s="16">
        <f aca="true" t="shared" si="4" ref="T16:T45">IF(F16&lt;&gt;"",IF(S16=0.5,0.5,0),0)</f>
        <v>0</v>
      </c>
    </row>
    <row r="17" spans="1:20" ht="12.75">
      <c r="A17" s="85" t="s">
        <v>28</v>
      </c>
      <c r="B17" s="154">
        <f t="shared" si="0"/>
        <v>42585</v>
      </c>
      <c r="C17" s="150">
        <f t="shared" si="1"/>
        <v>42585</v>
      </c>
      <c r="D17" s="86"/>
      <c r="E17" s="87"/>
      <c r="F17" s="88"/>
      <c r="G17" s="89"/>
      <c r="H17" s="89"/>
      <c r="I17" s="89"/>
      <c r="J17" s="90"/>
      <c r="K17" s="88"/>
      <c r="L17" s="90"/>
      <c r="M17" s="91">
        <f t="shared" si="2"/>
        <v>0</v>
      </c>
      <c r="N17" s="92"/>
      <c r="O17" s="91">
        <f t="shared" si="3"/>
        <v>0</v>
      </c>
      <c r="P17" s="93">
        <f>IF(OR(ISERROR($O17-$M17)*S17,($O17-$M17)=0,COUNTBLANK($F17:$J17)&lt;5),IF(COUNTBLANK($F17:$J17)&lt;5,Start!$C$17,0)*S17,($O17-$M17)*S17)</f>
        <v>0</v>
      </c>
      <c r="Q17" s="71"/>
      <c r="R17" s="94"/>
      <c r="S17">
        <v>1</v>
      </c>
      <c r="T17" s="16">
        <f t="shared" si="4"/>
        <v>0</v>
      </c>
    </row>
    <row r="18" spans="1:20" ht="12.75">
      <c r="A18" s="85" t="s">
        <v>29</v>
      </c>
      <c r="B18" s="154">
        <f t="shared" si="0"/>
        <v>42586</v>
      </c>
      <c r="C18" s="150">
        <f t="shared" si="1"/>
        <v>42586</v>
      </c>
      <c r="D18" s="86"/>
      <c r="E18" s="87"/>
      <c r="F18" s="88"/>
      <c r="G18" s="89"/>
      <c r="H18" s="89"/>
      <c r="I18" s="89"/>
      <c r="J18" s="90"/>
      <c r="K18" s="88"/>
      <c r="L18" s="90"/>
      <c r="M18" s="91">
        <f t="shared" si="2"/>
        <v>0</v>
      </c>
      <c r="N18" s="92"/>
      <c r="O18" s="91">
        <f t="shared" si="3"/>
        <v>0</v>
      </c>
      <c r="P18" s="93">
        <f>IF(OR(ISERROR($O18-$M18)*S18,($O18-$M18)=0,COUNTBLANK($F18:$J18)&lt;5),IF(COUNTBLANK($F18:$J18)&lt;5,Start!$C$17,0)*S18,($O18-$M18)*S18)</f>
        <v>0</v>
      </c>
      <c r="Q18" s="71"/>
      <c r="R18" s="94"/>
      <c r="S18">
        <v>1</v>
      </c>
      <c r="T18" s="16">
        <f t="shared" si="4"/>
        <v>0</v>
      </c>
    </row>
    <row r="19" spans="1:20" ht="12.75">
      <c r="A19" s="85" t="s">
        <v>30</v>
      </c>
      <c r="B19" s="154">
        <f t="shared" si="0"/>
        <v>42587</v>
      </c>
      <c r="C19" s="150">
        <f t="shared" si="1"/>
        <v>42587</v>
      </c>
      <c r="D19" s="86"/>
      <c r="E19" s="87"/>
      <c r="F19" s="88"/>
      <c r="G19" s="89"/>
      <c r="H19" s="89"/>
      <c r="I19" s="89"/>
      <c r="J19" s="90"/>
      <c r="K19" s="88"/>
      <c r="L19" s="90"/>
      <c r="M19" s="91">
        <f t="shared" si="2"/>
        <v>0</v>
      </c>
      <c r="N19" s="92"/>
      <c r="O19" s="91">
        <f t="shared" si="3"/>
        <v>0</v>
      </c>
      <c r="P19" s="93">
        <f>IF(OR(ISERROR($O19-$M19)*S19,($O19-$M19)=0,COUNTBLANK($F19:$J19)&lt;5),IF(COUNTBLANK($F19:$J19)&lt;5,Start!$C$17,0)*S19,($O19-$M19)*S19)</f>
        <v>0</v>
      </c>
      <c r="Q19" s="71"/>
      <c r="R19" s="94"/>
      <c r="S19">
        <v>1</v>
      </c>
      <c r="T19" s="16">
        <f t="shared" si="4"/>
        <v>0</v>
      </c>
    </row>
    <row r="20" spans="1:20" ht="12.75">
      <c r="A20" s="97" t="s">
        <v>31</v>
      </c>
      <c r="B20" s="155">
        <f t="shared" si="0"/>
        <v>42588</v>
      </c>
      <c r="C20" s="151">
        <f t="shared" si="1"/>
        <v>42588</v>
      </c>
      <c r="D20" s="98"/>
      <c r="E20" s="99"/>
      <c r="F20" s="100"/>
      <c r="G20" s="101"/>
      <c r="H20" s="101"/>
      <c r="I20" s="101"/>
      <c r="J20" s="102"/>
      <c r="K20" s="100"/>
      <c r="L20" s="102"/>
      <c r="M20" s="103">
        <f t="shared" si="2"/>
        <v>0</v>
      </c>
      <c r="N20" s="104"/>
      <c r="O20" s="103">
        <f t="shared" si="3"/>
        <v>0</v>
      </c>
      <c r="P20" s="105">
        <f>IF(OR(ISERROR($O20-$M20)*S20,($O20-$M20)=0,COUNTBLANK($F20:$J20)&lt;5),IF(COUNTBLANK($F20:$J20)&lt;5,Start!$C$17,0)*S20,($O20-$M20)*S20)</f>
        <v>0</v>
      </c>
      <c r="Q20" s="71"/>
      <c r="R20" s="94"/>
      <c r="S20">
        <v>1</v>
      </c>
      <c r="T20" s="16">
        <f t="shared" si="4"/>
        <v>0</v>
      </c>
    </row>
    <row r="21" spans="1:20" ht="12.75">
      <c r="A21" s="97" t="s">
        <v>32</v>
      </c>
      <c r="B21" s="155">
        <f t="shared" si="0"/>
        <v>42589</v>
      </c>
      <c r="C21" s="151">
        <f t="shared" si="1"/>
        <v>42589</v>
      </c>
      <c r="D21" s="98"/>
      <c r="E21" s="99"/>
      <c r="F21" s="100"/>
      <c r="G21" s="101"/>
      <c r="H21" s="101"/>
      <c r="I21" s="101"/>
      <c r="J21" s="102"/>
      <c r="K21" s="100"/>
      <c r="L21" s="102"/>
      <c r="M21" s="103">
        <f t="shared" si="2"/>
        <v>0</v>
      </c>
      <c r="N21" s="104"/>
      <c r="O21" s="103">
        <f t="shared" si="3"/>
        <v>0</v>
      </c>
      <c r="P21" s="105">
        <f>IF(OR(ISERROR($O21-$M21)*S21,($O21-$M21)=0,COUNTBLANK($F21:$J21)&lt;5),IF(COUNTBLANK($F21:$J21)&lt;5,Start!$C$17,0)*S21,($O21-$M21)*S21)</f>
        <v>0</v>
      </c>
      <c r="Q21" s="71"/>
      <c r="R21" s="94"/>
      <c r="S21">
        <v>1</v>
      </c>
      <c r="T21" s="16">
        <f t="shared" si="4"/>
        <v>0</v>
      </c>
    </row>
    <row r="22" spans="1:20" ht="12.75">
      <c r="A22" s="85" t="s">
        <v>33</v>
      </c>
      <c r="B22" s="154">
        <f t="shared" si="0"/>
        <v>42590</v>
      </c>
      <c r="C22" s="150">
        <f t="shared" si="1"/>
        <v>42590</v>
      </c>
      <c r="D22" s="86"/>
      <c r="E22" s="87"/>
      <c r="F22" s="88"/>
      <c r="G22" s="89"/>
      <c r="H22" s="89"/>
      <c r="I22" s="89"/>
      <c r="J22" s="90"/>
      <c r="K22" s="88"/>
      <c r="L22" s="90"/>
      <c r="M22" s="91">
        <f t="shared" si="2"/>
        <v>0</v>
      </c>
      <c r="N22" s="92"/>
      <c r="O22" s="91">
        <f t="shared" si="3"/>
        <v>0</v>
      </c>
      <c r="P22" s="93">
        <f>IF(OR(ISERROR($O22-$M22)*S22,($O22-$M22)=0,COUNTBLANK($F22:$J22)&lt;5),IF(COUNTBLANK($F22:$J22)&lt;5,Start!$C$17,0)*S22,($O22-$M22)*S22)</f>
        <v>0</v>
      </c>
      <c r="Q22" s="71"/>
      <c r="R22" s="94"/>
      <c r="S22">
        <v>1</v>
      </c>
      <c r="T22" s="16">
        <f t="shared" si="4"/>
        <v>0</v>
      </c>
    </row>
    <row r="23" spans="1:20" ht="12.75">
      <c r="A23" s="85" t="s">
        <v>34</v>
      </c>
      <c r="B23" s="154">
        <f t="shared" si="0"/>
        <v>42591</v>
      </c>
      <c r="C23" s="150">
        <f t="shared" si="1"/>
        <v>42591</v>
      </c>
      <c r="D23" s="86"/>
      <c r="E23" s="87"/>
      <c r="F23" s="88"/>
      <c r="G23" s="89"/>
      <c r="H23" s="89"/>
      <c r="I23" s="89"/>
      <c r="J23" s="90"/>
      <c r="K23" s="88"/>
      <c r="L23" s="90"/>
      <c r="M23" s="91">
        <f t="shared" si="2"/>
        <v>0</v>
      </c>
      <c r="N23" s="92"/>
      <c r="O23" s="91">
        <f t="shared" si="3"/>
        <v>0</v>
      </c>
      <c r="P23" s="93">
        <f>IF(OR(ISERROR($O23-$M23)*S23,($O23-$M23)=0,COUNTBLANK($F23:$J23)&lt;5),IF(COUNTBLANK($F23:$J23)&lt;5,Start!$C$17,0)*S23,($O23-$M23)*S23)</f>
        <v>0</v>
      </c>
      <c r="Q23" s="71"/>
      <c r="R23" s="94"/>
      <c r="S23">
        <v>1</v>
      </c>
      <c r="T23" s="16">
        <f t="shared" si="4"/>
        <v>0</v>
      </c>
    </row>
    <row r="24" spans="1:20" ht="12.75">
      <c r="A24" s="85" t="s">
        <v>35</v>
      </c>
      <c r="B24" s="154">
        <f t="shared" si="0"/>
        <v>42592</v>
      </c>
      <c r="C24" s="150">
        <f t="shared" si="1"/>
        <v>42592</v>
      </c>
      <c r="D24" s="86"/>
      <c r="E24" s="87"/>
      <c r="F24" s="88"/>
      <c r="G24" s="89"/>
      <c r="H24" s="89"/>
      <c r="I24" s="89"/>
      <c r="J24" s="90"/>
      <c r="K24" s="88"/>
      <c r="L24" s="90"/>
      <c r="M24" s="91">
        <f t="shared" si="2"/>
        <v>0</v>
      </c>
      <c r="N24" s="92"/>
      <c r="O24" s="91">
        <f t="shared" si="3"/>
        <v>0</v>
      </c>
      <c r="P24" s="93">
        <f>IF(OR(ISERROR($O24-$M24)*S24,($O24-$M24)=0,COUNTBLANK($F24:$J24)&lt;5),IF(COUNTBLANK($F24:$J24)&lt;5,Start!$C$17,0)*S24,($O24-$M24)*S24)</f>
        <v>0</v>
      </c>
      <c r="Q24" s="71"/>
      <c r="R24" s="94"/>
      <c r="S24">
        <v>1</v>
      </c>
      <c r="T24" s="16">
        <f t="shared" si="4"/>
        <v>0</v>
      </c>
    </row>
    <row r="25" spans="1:20" ht="12.75">
      <c r="A25" s="85" t="s">
        <v>36</v>
      </c>
      <c r="B25" s="154">
        <f t="shared" si="0"/>
        <v>42593</v>
      </c>
      <c r="C25" s="150">
        <f t="shared" si="1"/>
        <v>42593</v>
      </c>
      <c r="D25" s="86"/>
      <c r="E25" s="87"/>
      <c r="F25" s="88"/>
      <c r="G25" s="89"/>
      <c r="H25" s="89"/>
      <c r="I25" s="89"/>
      <c r="J25" s="90"/>
      <c r="K25" s="88"/>
      <c r="L25" s="90"/>
      <c r="M25" s="91">
        <f t="shared" si="2"/>
        <v>0</v>
      </c>
      <c r="N25" s="92"/>
      <c r="O25" s="91">
        <f t="shared" si="3"/>
        <v>0</v>
      </c>
      <c r="P25" s="93">
        <f>IF(OR(ISERROR($O25-$M25)*S25,($O25-$M25)=0,COUNTBLANK($F25:$J25)&lt;5),IF(COUNTBLANK($F25:$J25)&lt;5,Start!$C$17,0)*S25,($O25-$M25)*S25)</f>
        <v>0</v>
      </c>
      <c r="Q25" s="71"/>
      <c r="R25" s="94"/>
      <c r="S25">
        <v>1</v>
      </c>
      <c r="T25" s="16">
        <f t="shared" si="4"/>
        <v>0</v>
      </c>
    </row>
    <row r="26" spans="1:20" ht="12.75">
      <c r="A26" s="85" t="s">
        <v>37</v>
      </c>
      <c r="B26" s="154">
        <f t="shared" si="0"/>
        <v>42594</v>
      </c>
      <c r="C26" s="150">
        <f t="shared" si="1"/>
        <v>42594</v>
      </c>
      <c r="D26" s="86"/>
      <c r="E26" s="87"/>
      <c r="F26" s="88"/>
      <c r="G26" s="89"/>
      <c r="H26" s="89"/>
      <c r="I26" s="89"/>
      <c r="J26" s="90"/>
      <c r="K26" s="88"/>
      <c r="L26" s="90"/>
      <c r="M26" s="91">
        <f t="shared" si="2"/>
        <v>0</v>
      </c>
      <c r="N26" s="92"/>
      <c r="O26" s="91">
        <f t="shared" si="3"/>
        <v>0</v>
      </c>
      <c r="P26" s="93">
        <f>IF(OR(ISERROR($O26-$M26)*S26,($O26-$M26)=0,COUNTBLANK($F26:$J26)&lt;5),IF(COUNTBLANK($F26:$J26)&lt;5,Start!$C$17,0)*S26,($O26-$M26)*S26)</f>
        <v>0</v>
      </c>
      <c r="Q26" s="71"/>
      <c r="R26" s="94"/>
      <c r="S26">
        <v>1</v>
      </c>
      <c r="T26" s="16">
        <f t="shared" si="4"/>
        <v>0</v>
      </c>
    </row>
    <row r="27" spans="1:20" ht="12.75">
      <c r="A27" s="97" t="s">
        <v>38</v>
      </c>
      <c r="B27" s="155">
        <f t="shared" si="0"/>
        <v>42595</v>
      </c>
      <c r="C27" s="151">
        <f t="shared" si="1"/>
        <v>42595</v>
      </c>
      <c r="D27" s="98"/>
      <c r="E27" s="99"/>
      <c r="F27" s="100"/>
      <c r="G27" s="101"/>
      <c r="H27" s="101"/>
      <c r="I27" s="101"/>
      <c r="J27" s="102"/>
      <c r="K27" s="100"/>
      <c r="L27" s="102"/>
      <c r="M27" s="103">
        <f t="shared" si="2"/>
        <v>0</v>
      </c>
      <c r="N27" s="104"/>
      <c r="O27" s="103">
        <f t="shared" si="3"/>
        <v>0</v>
      </c>
      <c r="P27" s="105">
        <f>IF(OR(ISERROR($O27-$M27)*S27,($O27-$M27)=0,COUNTBLANK($F27:$J27)&lt;5),IF(COUNTBLANK($F27:$J27)&lt;5,Start!$C$17,0)*S27,($O27-$M27)*S27)</f>
        <v>0</v>
      </c>
      <c r="Q27" s="71"/>
      <c r="R27" s="94"/>
      <c r="S27">
        <v>1</v>
      </c>
      <c r="T27" s="16">
        <f t="shared" si="4"/>
        <v>0</v>
      </c>
    </row>
    <row r="28" spans="1:20" ht="12.75">
      <c r="A28" s="97" t="s">
        <v>39</v>
      </c>
      <c r="B28" s="155">
        <f t="shared" si="0"/>
        <v>42596</v>
      </c>
      <c r="C28" s="151">
        <f t="shared" si="1"/>
        <v>42596</v>
      </c>
      <c r="D28" s="98"/>
      <c r="E28" s="99"/>
      <c r="F28" s="100"/>
      <c r="G28" s="101"/>
      <c r="H28" s="101"/>
      <c r="I28" s="101"/>
      <c r="J28" s="102"/>
      <c r="K28" s="100"/>
      <c r="L28" s="102"/>
      <c r="M28" s="103">
        <f t="shared" si="2"/>
        <v>0</v>
      </c>
      <c r="N28" s="104"/>
      <c r="O28" s="103">
        <f t="shared" si="3"/>
        <v>0</v>
      </c>
      <c r="P28" s="105">
        <f>IF(OR(ISERROR($O28-$M28)*S28,($O28-$M28)=0,COUNTBLANK($F28:$J28)&lt;5),IF(COUNTBLANK($F28:$J28)&lt;5,Start!$C$17,0)*S28,($O28-$M28)*S28)</f>
        <v>0</v>
      </c>
      <c r="Q28" s="71"/>
      <c r="R28" s="94"/>
      <c r="S28">
        <v>1</v>
      </c>
      <c r="T28" s="16">
        <f t="shared" si="4"/>
        <v>0</v>
      </c>
    </row>
    <row r="29" spans="1:20" ht="12.75">
      <c r="A29" s="85" t="s">
        <v>40</v>
      </c>
      <c r="B29" s="154">
        <f t="shared" si="0"/>
        <v>42597</v>
      </c>
      <c r="C29" s="150">
        <f t="shared" si="1"/>
        <v>42597</v>
      </c>
      <c r="D29" s="86"/>
      <c r="E29" s="87"/>
      <c r="F29" s="88"/>
      <c r="G29" s="89"/>
      <c r="H29" s="89"/>
      <c r="I29" s="89"/>
      <c r="J29" s="90"/>
      <c r="K29" s="88"/>
      <c r="L29" s="90"/>
      <c r="M29" s="91">
        <f t="shared" si="2"/>
        <v>0</v>
      </c>
      <c r="N29" s="92"/>
      <c r="O29" s="91">
        <f t="shared" si="3"/>
        <v>0</v>
      </c>
      <c r="P29" s="93">
        <f>IF(OR(ISERROR($O29-$M29)*S29,($O29-$M29)=0,COUNTBLANK($F29:$J29)&lt;5),IF(COUNTBLANK($F29:$J29)&lt;5,Start!$C$17,0)*S29,($O29-$M29)*S29)</f>
        <v>0</v>
      </c>
      <c r="Q29" s="71"/>
      <c r="R29" s="94"/>
      <c r="S29">
        <v>1</v>
      </c>
      <c r="T29" s="16">
        <f t="shared" si="4"/>
        <v>0</v>
      </c>
    </row>
    <row r="30" spans="1:20" ht="12.75">
      <c r="A30" s="85" t="s">
        <v>41</v>
      </c>
      <c r="B30" s="154">
        <f t="shared" si="0"/>
        <v>42598</v>
      </c>
      <c r="C30" s="150">
        <f t="shared" si="1"/>
        <v>42598</v>
      </c>
      <c r="D30" s="86"/>
      <c r="E30" s="87"/>
      <c r="F30" s="88"/>
      <c r="G30" s="89"/>
      <c r="H30" s="89"/>
      <c r="I30" s="89"/>
      <c r="J30" s="90"/>
      <c r="K30" s="88"/>
      <c r="L30" s="90"/>
      <c r="M30" s="91">
        <f t="shared" si="2"/>
        <v>0</v>
      </c>
      <c r="N30" s="92"/>
      <c r="O30" s="91">
        <f t="shared" si="3"/>
        <v>0</v>
      </c>
      <c r="P30" s="93">
        <f>IF(OR(ISERROR($O30-$M30)*S30,($O30-$M30)=0,COUNTBLANK($F30:$J30)&lt;5),IF(COUNTBLANK($F30:$J30)&lt;5,Start!$C$17,0)*S30,($O30-$M30)*S30)</f>
        <v>0</v>
      </c>
      <c r="Q30" s="71"/>
      <c r="R30" s="94"/>
      <c r="S30">
        <v>1</v>
      </c>
      <c r="T30" s="16">
        <f t="shared" si="4"/>
        <v>0</v>
      </c>
    </row>
    <row r="31" spans="1:20" ht="12.75">
      <c r="A31" s="85" t="s">
        <v>42</v>
      </c>
      <c r="B31" s="154">
        <f t="shared" si="0"/>
        <v>42599</v>
      </c>
      <c r="C31" s="150">
        <f t="shared" si="1"/>
        <v>42599</v>
      </c>
      <c r="D31" s="86"/>
      <c r="E31" s="87"/>
      <c r="F31" s="88"/>
      <c r="G31" s="89"/>
      <c r="H31" s="89"/>
      <c r="I31" s="89"/>
      <c r="J31" s="90"/>
      <c r="K31" s="88"/>
      <c r="L31" s="90"/>
      <c r="M31" s="91">
        <f t="shared" si="2"/>
        <v>0</v>
      </c>
      <c r="N31" s="92"/>
      <c r="O31" s="91">
        <f t="shared" si="3"/>
        <v>0</v>
      </c>
      <c r="P31" s="93">
        <f>IF(OR(ISERROR($O31-$M31)*S31,($O31-$M31)=0,COUNTBLANK($F31:$J31)&lt;5),IF(COUNTBLANK($F31:$J31)&lt;5,Start!$C$17,0)*S31,($O31-$M31)*S31)</f>
        <v>0</v>
      </c>
      <c r="Q31" s="71"/>
      <c r="R31" s="94"/>
      <c r="S31">
        <v>1</v>
      </c>
      <c r="T31" s="16">
        <f t="shared" si="4"/>
        <v>0</v>
      </c>
    </row>
    <row r="32" spans="1:20" ht="12.75">
      <c r="A32" s="85" t="s">
        <v>43</v>
      </c>
      <c r="B32" s="154">
        <f t="shared" si="0"/>
        <v>42600</v>
      </c>
      <c r="C32" s="150">
        <f t="shared" si="1"/>
        <v>42600</v>
      </c>
      <c r="D32" s="86"/>
      <c r="E32" s="87"/>
      <c r="F32" s="88"/>
      <c r="G32" s="89"/>
      <c r="H32" s="89"/>
      <c r="I32" s="89"/>
      <c r="J32" s="90"/>
      <c r="K32" s="88"/>
      <c r="L32" s="90"/>
      <c r="M32" s="91">
        <f t="shared" si="2"/>
        <v>0</v>
      </c>
      <c r="N32" s="92"/>
      <c r="O32" s="91">
        <f t="shared" si="3"/>
        <v>0</v>
      </c>
      <c r="P32" s="93">
        <f>IF(OR(ISERROR($O32-$M32)*S32,($O32-$M32)=0,COUNTBLANK($F32:$J32)&lt;5),IF(COUNTBLANK($F32:$J32)&lt;5,Start!$C$17,0)*S32,($O32-$M32)*S32)</f>
        <v>0</v>
      </c>
      <c r="Q32" s="71"/>
      <c r="R32" s="94"/>
      <c r="S32">
        <v>1</v>
      </c>
      <c r="T32" s="16">
        <f t="shared" si="4"/>
        <v>0</v>
      </c>
    </row>
    <row r="33" spans="1:20" ht="12.75">
      <c r="A33" s="85" t="s">
        <v>44</v>
      </c>
      <c r="B33" s="154">
        <f t="shared" si="0"/>
        <v>42601</v>
      </c>
      <c r="C33" s="150">
        <f t="shared" si="1"/>
        <v>42601</v>
      </c>
      <c r="D33" s="86"/>
      <c r="E33" s="87"/>
      <c r="F33" s="88"/>
      <c r="G33" s="89"/>
      <c r="H33" s="89"/>
      <c r="I33" s="89"/>
      <c r="J33" s="90"/>
      <c r="K33" s="88"/>
      <c r="L33" s="90"/>
      <c r="M33" s="91">
        <f t="shared" si="2"/>
        <v>0</v>
      </c>
      <c r="N33" s="92"/>
      <c r="O33" s="91">
        <f t="shared" si="3"/>
        <v>0</v>
      </c>
      <c r="P33" s="93">
        <f>IF(OR(ISERROR($O33-$M33)*S33,($O33-$M33)=0,COUNTBLANK($F33:$J33)&lt;5),IF(COUNTBLANK($F33:$J33)&lt;5,Start!$C$17,0)*S33,($O33-$M33)*S33)</f>
        <v>0</v>
      </c>
      <c r="Q33" s="71"/>
      <c r="R33" s="94"/>
      <c r="S33">
        <v>1</v>
      </c>
      <c r="T33" s="16">
        <f t="shared" si="4"/>
        <v>0</v>
      </c>
    </row>
    <row r="34" spans="1:20" ht="12.75">
      <c r="A34" s="97" t="s">
        <v>45</v>
      </c>
      <c r="B34" s="155">
        <f t="shared" si="0"/>
        <v>42602</v>
      </c>
      <c r="C34" s="151">
        <f t="shared" si="1"/>
        <v>42602</v>
      </c>
      <c r="D34" s="98"/>
      <c r="E34" s="99"/>
      <c r="F34" s="100"/>
      <c r="G34" s="101"/>
      <c r="H34" s="101"/>
      <c r="I34" s="101"/>
      <c r="J34" s="102"/>
      <c r="K34" s="100"/>
      <c r="L34" s="102"/>
      <c r="M34" s="103">
        <f t="shared" si="2"/>
        <v>0</v>
      </c>
      <c r="N34" s="104"/>
      <c r="O34" s="103">
        <f t="shared" si="3"/>
        <v>0</v>
      </c>
      <c r="P34" s="105">
        <f>IF(OR(ISERROR($O34-$M34)*S34,($O34-$M34)=0,COUNTBLANK($F34:$J34)&lt;5),IF(COUNTBLANK($F34:$J34)&lt;5,Start!$C$17,0)*S34,($O34-$M34)*S34)</f>
        <v>0</v>
      </c>
      <c r="Q34" s="71"/>
      <c r="R34" s="94"/>
      <c r="S34">
        <v>1</v>
      </c>
      <c r="T34" s="16">
        <f t="shared" si="4"/>
        <v>0</v>
      </c>
    </row>
    <row r="35" spans="1:20" ht="12.75">
      <c r="A35" s="97" t="s">
        <v>46</v>
      </c>
      <c r="B35" s="155">
        <f t="shared" si="0"/>
        <v>42603</v>
      </c>
      <c r="C35" s="151">
        <f t="shared" si="1"/>
        <v>42603</v>
      </c>
      <c r="D35" s="98"/>
      <c r="E35" s="99"/>
      <c r="F35" s="100"/>
      <c r="G35" s="101"/>
      <c r="H35" s="101"/>
      <c r="I35" s="101"/>
      <c r="J35" s="102"/>
      <c r="K35" s="100"/>
      <c r="L35" s="102"/>
      <c r="M35" s="103">
        <f t="shared" si="2"/>
        <v>0</v>
      </c>
      <c r="N35" s="104"/>
      <c r="O35" s="103">
        <f t="shared" si="3"/>
        <v>0</v>
      </c>
      <c r="P35" s="105">
        <f>IF(OR(ISERROR($O35-$M35)*S35,($O35-$M35)=0,COUNTBLANK($F35:$J35)&lt;5),IF(COUNTBLANK($F35:$J35)&lt;5,Start!$C$17,0)*S35,($O35-$M35)*S35)</f>
        <v>0</v>
      </c>
      <c r="Q35" s="71"/>
      <c r="R35" s="94"/>
      <c r="S35">
        <v>1</v>
      </c>
      <c r="T35" s="16">
        <f t="shared" si="4"/>
        <v>0</v>
      </c>
    </row>
    <row r="36" spans="1:20" ht="12.75">
      <c r="A36" s="85" t="s">
        <v>47</v>
      </c>
      <c r="B36" s="154">
        <f t="shared" si="0"/>
        <v>42604</v>
      </c>
      <c r="C36" s="150">
        <f t="shared" si="1"/>
        <v>42604</v>
      </c>
      <c r="D36" s="86"/>
      <c r="E36" s="87"/>
      <c r="F36" s="88"/>
      <c r="G36" s="89"/>
      <c r="H36" s="89"/>
      <c r="I36" s="89"/>
      <c r="J36" s="90"/>
      <c r="K36" s="88"/>
      <c r="L36" s="90"/>
      <c r="M36" s="91">
        <f t="shared" si="2"/>
        <v>0</v>
      </c>
      <c r="N36" s="92"/>
      <c r="O36" s="91">
        <f t="shared" si="3"/>
        <v>0</v>
      </c>
      <c r="P36" s="93">
        <f>IF(OR(ISERROR($O36-$M36)*S36,($O36-$M36)=0,COUNTBLANK($F36:$J36)&lt;5),IF(COUNTBLANK($F36:$J36)&lt;5,Start!$C$17,0)*S36,($O36-$M36)*S36)</f>
        <v>0</v>
      </c>
      <c r="Q36" s="71"/>
      <c r="R36" s="94"/>
      <c r="S36">
        <v>1</v>
      </c>
      <c r="T36" s="16">
        <f t="shared" si="4"/>
        <v>0</v>
      </c>
    </row>
    <row r="37" spans="1:20" ht="12.75">
      <c r="A37" s="85" t="s">
        <v>48</v>
      </c>
      <c r="B37" s="154">
        <f t="shared" si="0"/>
        <v>42605</v>
      </c>
      <c r="C37" s="150">
        <f t="shared" si="1"/>
        <v>42605</v>
      </c>
      <c r="D37" s="86"/>
      <c r="E37" s="87"/>
      <c r="F37" s="88"/>
      <c r="G37" s="89"/>
      <c r="H37" s="89"/>
      <c r="I37" s="89"/>
      <c r="J37" s="90"/>
      <c r="K37" s="88"/>
      <c r="L37" s="90"/>
      <c r="M37" s="91">
        <f t="shared" si="2"/>
        <v>0</v>
      </c>
      <c r="N37" s="92"/>
      <c r="O37" s="91">
        <f t="shared" si="3"/>
        <v>0</v>
      </c>
      <c r="P37" s="93">
        <f>IF(OR(ISERROR($O37-$M37)*S37,($O37-$M37)=0,COUNTBLANK($F37:$J37)&lt;5),IF(COUNTBLANK($F37:$J37)&lt;5,Start!$C$17,0)*S37,($O37-$M37)*S37)</f>
        <v>0</v>
      </c>
      <c r="Q37" s="71"/>
      <c r="R37" s="94"/>
      <c r="S37">
        <v>1</v>
      </c>
      <c r="T37" s="16">
        <f t="shared" si="4"/>
        <v>0</v>
      </c>
    </row>
    <row r="38" spans="1:20" ht="12.75">
      <c r="A38" s="85" t="s">
        <v>49</v>
      </c>
      <c r="B38" s="154">
        <f t="shared" si="0"/>
        <v>42606</v>
      </c>
      <c r="C38" s="150">
        <f t="shared" si="1"/>
        <v>42606</v>
      </c>
      <c r="D38" s="86"/>
      <c r="E38" s="87"/>
      <c r="F38" s="88"/>
      <c r="G38" s="89"/>
      <c r="H38" s="89"/>
      <c r="I38" s="89"/>
      <c r="J38" s="90"/>
      <c r="K38" s="88"/>
      <c r="L38" s="90"/>
      <c r="M38" s="91">
        <f t="shared" si="2"/>
        <v>0</v>
      </c>
      <c r="N38" s="92"/>
      <c r="O38" s="91">
        <f t="shared" si="3"/>
        <v>0</v>
      </c>
      <c r="P38" s="93">
        <f>IF(OR(ISERROR($O38-$M38)*S38,($O38-$M38)=0,COUNTBLANK($F38:$J38)&lt;5),IF(COUNTBLANK($F38:$J38)&lt;5,Start!$C$17,0)*S38,($O38-$M38)*S38)</f>
        <v>0</v>
      </c>
      <c r="Q38" s="71"/>
      <c r="R38" s="94"/>
      <c r="S38">
        <v>1</v>
      </c>
      <c r="T38" s="16">
        <f t="shared" si="4"/>
        <v>0</v>
      </c>
    </row>
    <row r="39" spans="1:20" ht="12.75">
      <c r="A39" s="85" t="s">
        <v>50</v>
      </c>
      <c r="B39" s="154">
        <f t="shared" si="0"/>
        <v>42607</v>
      </c>
      <c r="C39" s="150">
        <f t="shared" si="1"/>
        <v>42607</v>
      </c>
      <c r="D39" s="86"/>
      <c r="E39" s="87"/>
      <c r="F39" s="88"/>
      <c r="G39" s="89"/>
      <c r="H39" s="89"/>
      <c r="I39" s="89"/>
      <c r="J39" s="90"/>
      <c r="K39" s="88"/>
      <c r="L39" s="90"/>
      <c r="M39" s="91">
        <f t="shared" si="2"/>
        <v>0</v>
      </c>
      <c r="N39" s="92"/>
      <c r="O39" s="91">
        <f t="shared" si="3"/>
        <v>0</v>
      </c>
      <c r="P39" s="93">
        <f>IF(OR(ISERROR($O39-$M39)*S39,($O39-$M39)=0,COUNTBLANK($F39:$J39)&lt;5),IF(COUNTBLANK($F39:$J39)&lt;5,Start!$C$17,0)*S39,($O39-$M39)*S39)</f>
        <v>0</v>
      </c>
      <c r="Q39" s="71"/>
      <c r="R39" s="94"/>
      <c r="S39">
        <v>1</v>
      </c>
      <c r="T39" s="16">
        <f t="shared" si="4"/>
        <v>0</v>
      </c>
    </row>
    <row r="40" spans="1:20" ht="12.75">
      <c r="A40" s="85" t="s">
        <v>51</v>
      </c>
      <c r="B40" s="154">
        <f t="shared" si="0"/>
        <v>42608</v>
      </c>
      <c r="C40" s="150">
        <f t="shared" si="1"/>
        <v>42608</v>
      </c>
      <c r="D40" s="86"/>
      <c r="E40" s="87"/>
      <c r="F40" s="88"/>
      <c r="G40" s="89"/>
      <c r="H40" s="89"/>
      <c r="I40" s="89"/>
      <c r="J40" s="90"/>
      <c r="K40" s="88"/>
      <c r="L40" s="90"/>
      <c r="M40" s="91">
        <f t="shared" si="2"/>
        <v>0</v>
      </c>
      <c r="N40" s="92"/>
      <c r="O40" s="91">
        <f t="shared" si="3"/>
        <v>0</v>
      </c>
      <c r="P40" s="93">
        <f>IF(OR(ISERROR($O40-$M40)*S40,($O40-$M40)=0,COUNTBLANK($F40:$J40)&lt;5),IF(COUNTBLANK($F40:$J40)&lt;5,Start!$C$17,0)*S40,($O40-$M40)*S40)</f>
        <v>0</v>
      </c>
      <c r="Q40" s="71"/>
      <c r="R40" s="94"/>
      <c r="S40">
        <v>1</v>
      </c>
      <c r="T40" s="16">
        <f t="shared" si="4"/>
        <v>0</v>
      </c>
    </row>
    <row r="41" spans="1:20" ht="12.75">
      <c r="A41" s="97" t="s">
        <v>52</v>
      </c>
      <c r="B41" s="155">
        <f t="shared" si="0"/>
        <v>42609</v>
      </c>
      <c r="C41" s="151">
        <f t="shared" si="1"/>
        <v>42609</v>
      </c>
      <c r="D41" s="98"/>
      <c r="E41" s="99"/>
      <c r="F41" s="100"/>
      <c r="G41" s="101"/>
      <c r="H41" s="101"/>
      <c r="I41" s="101"/>
      <c r="J41" s="102"/>
      <c r="K41" s="100"/>
      <c r="L41" s="102"/>
      <c r="M41" s="103">
        <f t="shared" si="2"/>
        <v>0</v>
      </c>
      <c r="N41" s="104"/>
      <c r="O41" s="103">
        <f t="shared" si="3"/>
        <v>0</v>
      </c>
      <c r="P41" s="105">
        <f>IF(OR(ISERROR($O41-$M41)*S41,($O41-$M41)=0,COUNTBLANK($F41:$J41)&lt;5),IF(COUNTBLANK($F41:$J41)&lt;5,Start!$C$17,0)*S41,($O41-$M41)*S41)</f>
        <v>0</v>
      </c>
      <c r="Q41" s="71"/>
      <c r="R41" s="71"/>
      <c r="S41">
        <v>1</v>
      </c>
      <c r="T41" s="16">
        <f t="shared" si="4"/>
        <v>0</v>
      </c>
    </row>
    <row r="42" spans="1:20" ht="12.75">
      <c r="A42" s="97" t="s">
        <v>53</v>
      </c>
      <c r="B42" s="155">
        <f t="shared" si="0"/>
        <v>42610</v>
      </c>
      <c r="C42" s="151">
        <f t="shared" si="1"/>
        <v>42610</v>
      </c>
      <c r="D42" s="98"/>
      <c r="E42" s="99"/>
      <c r="F42" s="100"/>
      <c r="G42" s="101"/>
      <c r="H42" s="101"/>
      <c r="I42" s="101"/>
      <c r="J42" s="102"/>
      <c r="K42" s="100"/>
      <c r="L42" s="102"/>
      <c r="M42" s="103">
        <f t="shared" si="2"/>
        <v>0</v>
      </c>
      <c r="N42" s="104"/>
      <c r="O42" s="103">
        <f t="shared" si="3"/>
        <v>0</v>
      </c>
      <c r="P42" s="105">
        <f>IF(OR(ISERROR($O42-$M42)*S42,($O42-$M42)=0,COUNTBLANK($F42:$J42)&lt;5),IF(COUNTBLANK($F42:$J42)&lt;5,Start!$C$17,0)*S42,($O42-$M42)*S42)</f>
        <v>0</v>
      </c>
      <c r="Q42" s="71"/>
      <c r="R42" s="71"/>
      <c r="S42">
        <v>1</v>
      </c>
      <c r="T42" s="16">
        <f t="shared" si="4"/>
        <v>0</v>
      </c>
    </row>
    <row r="43" spans="1:20" ht="12.75">
      <c r="A43" s="85" t="s">
        <v>54</v>
      </c>
      <c r="B43" s="154">
        <f t="shared" si="0"/>
        <v>42611</v>
      </c>
      <c r="C43" s="150">
        <f t="shared" si="1"/>
        <v>42611</v>
      </c>
      <c r="D43" s="86"/>
      <c r="E43" s="87"/>
      <c r="F43" s="88"/>
      <c r="G43" s="89"/>
      <c r="H43" s="89"/>
      <c r="I43" s="89"/>
      <c r="J43" s="90"/>
      <c r="K43" s="88"/>
      <c r="L43" s="90"/>
      <c r="M43" s="91">
        <f t="shared" si="2"/>
        <v>0</v>
      </c>
      <c r="N43" s="92"/>
      <c r="O43" s="91">
        <f t="shared" si="3"/>
        <v>0</v>
      </c>
      <c r="P43" s="93">
        <f>IF(OR(ISERROR($O43-$M43)*S43,($O43-$M43)=0,COUNTBLANK($F43:$J43)&lt;5),IF(COUNTBLANK($F43:$J43)&lt;5,Start!$C$17,0)*S43,($O43-$M43)*S43)</f>
        <v>0</v>
      </c>
      <c r="Q43" s="71"/>
      <c r="R43" s="71"/>
      <c r="S43">
        <v>1</v>
      </c>
      <c r="T43" s="16">
        <f t="shared" si="4"/>
        <v>0</v>
      </c>
    </row>
    <row r="44" spans="1:20" ht="12.75">
      <c r="A44" s="85" t="s">
        <v>55</v>
      </c>
      <c r="B44" s="154">
        <f t="shared" si="0"/>
        <v>42612</v>
      </c>
      <c r="C44" s="150">
        <f t="shared" si="1"/>
        <v>42612</v>
      </c>
      <c r="D44" s="86"/>
      <c r="E44" s="87"/>
      <c r="F44" s="88"/>
      <c r="G44" s="89"/>
      <c r="H44" s="89"/>
      <c r="I44" s="89"/>
      <c r="J44" s="90"/>
      <c r="K44" s="88"/>
      <c r="L44" s="90"/>
      <c r="M44" s="91">
        <f t="shared" si="2"/>
        <v>0</v>
      </c>
      <c r="N44" s="92"/>
      <c r="O44" s="91">
        <f t="shared" si="3"/>
        <v>0</v>
      </c>
      <c r="P44" s="93">
        <f>IF(OR(ISERROR($O44-$M44)*S44,($O44-$M44)=0,COUNTBLANK($F44:$J44)&lt;5),IF(COUNTBLANK($F44:$J44)&lt;5,Start!$C$17,0)*S44,($O44-$M44)*S44)</f>
        <v>0</v>
      </c>
      <c r="Q44" s="71"/>
      <c r="R44" s="71"/>
      <c r="S44">
        <v>1</v>
      </c>
      <c r="T44" s="16">
        <f t="shared" si="4"/>
        <v>0</v>
      </c>
    </row>
    <row r="45" spans="1:20" ht="13.5" thickBot="1">
      <c r="A45" s="106" t="s">
        <v>56</v>
      </c>
      <c r="B45" s="156">
        <f t="shared" si="0"/>
        <v>42613</v>
      </c>
      <c r="C45" s="152">
        <f t="shared" si="1"/>
        <v>42613</v>
      </c>
      <c r="D45" s="107"/>
      <c r="E45" s="108"/>
      <c r="F45" s="109"/>
      <c r="G45" s="110"/>
      <c r="H45" s="110"/>
      <c r="I45" s="110"/>
      <c r="J45" s="111"/>
      <c r="K45" s="109"/>
      <c r="L45" s="90"/>
      <c r="M45" s="91">
        <f t="shared" si="2"/>
        <v>0</v>
      </c>
      <c r="N45" s="92"/>
      <c r="O45" s="91">
        <f t="shared" si="3"/>
        <v>0</v>
      </c>
      <c r="P45" s="93">
        <f>IF(OR(ISERROR($O45-$M45)*S45,($O45-$M45)=0,COUNTBLANK($F45:$J45)&lt;5),IF(COUNTBLANK($F45:$J45)&lt;5,Start!$C$17,0)*S45,($O45-$M45)*S45)</f>
        <v>0</v>
      </c>
      <c r="Q45" s="71"/>
      <c r="R45" s="71"/>
      <c r="S45">
        <v>1</v>
      </c>
      <c r="T45" s="16">
        <f t="shared" si="4"/>
        <v>0</v>
      </c>
    </row>
    <row r="46" spans="1:20" ht="12.75">
      <c r="A46" s="113"/>
      <c r="B46" s="145"/>
      <c r="C46" s="113"/>
      <c r="E46" s="114"/>
      <c r="F46" s="115">
        <f>31-COUNTBLANK(F15:F45)-T46</f>
        <v>0</v>
      </c>
      <c r="L46" s="136" t="s">
        <v>57</v>
      </c>
      <c r="M46" s="136"/>
      <c r="N46" s="117"/>
      <c r="O46" s="117"/>
      <c r="P46" s="118">
        <f>SUM(P15:P45)</f>
        <v>0</v>
      </c>
      <c r="T46" s="16">
        <f>SUM(T15:T45)</f>
        <v>0</v>
      </c>
    </row>
    <row r="47" spans="1:16" ht="12.75">
      <c r="A47" s="113"/>
      <c r="B47" s="113"/>
      <c r="C47" s="113"/>
      <c r="L47" s="119" t="s">
        <v>58</v>
      </c>
      <c r="M47" s="119"/>
      <c r="N47" s="120"/>
      <c r="O47" s="120"/>
      <c r="P47" s="121"/>
    </row>
    <row r="48" spans="1:16" ht="12.75">
      <c r="A48" s="122"/>
      <c r="B48" s="122"/>
      <c r="C48" s="122"/>
      <c r="L48" s="116" t="s">
        <v>59</v>
      </c>
      <c r="M48" s="116"/>
      <c r="N48" s="123"/>
      <c r="O48" s="123"/>
      <c r="P48" s="124">
        <f>Juli!P51</f>
        <v>-1201</v>
      </c>
    </row>
    <row r="49" spans="1:16" ht="12.75">
      <c r="A49" s="125"/>
      <c r="B49" s="122"/>
      <c r="C49" s="125"/>
      <c r="L49" s="126" t="s">
        <v>60</v>
      </c>
      <c r="M49" s="126"/>
      <c r="N49" s="123"/>
      <c r="O49" s="123"/>
      <c r="P49" s="124">
        <f>P46+P47+P48</f>
        <v>-1201</v>
      </c>
    </row>
    <row r="50" spans="7:16" ht="12.75">
      <c r="G50" s="42"/>
      <c r="H50" s="42"/>
      <c r="I50" s="42"/>
      <c r="J50" s="42"/>
      <c r="L50" s="116" t="s">
        <v>61</v>
      </c>
      <c r="M50" s="116"/>
      <c r="N50" s="123"/>
      <c r="O50" s="123"/>
      <c r="P50" s="124">
        <f>Start!E24</f>
        <v>195.5</v>
      </c>
    </row>
    <row r="51" spans="1:16" ht="18" customHeight="1" thickBot="1">
      <c r="A51" s="39"/>
      <c r="B51" s="39"/>
      <c r="C51" s="39"/>
      <c r="G51" s="42"/>
      <c r="H51" s="42"/>
      <c r="I51" s="42"/>
      <c r="J51" s="42"/>
      <c r="L51" s="39" t="s">
        <v>62</v>
      </c>
      <c r="M51" s="39"/>
      <c r="P51" s="127">
        <f>P49-P50</f>
        <v>-1396.5</v>
      </c>
    </row>
    <row r="53" spans="1:3" ht="12.75">
      <c r="A53" s="39"/>
      <c r="B53" s="39"/>
      <c r="C53" s="39"/>
    </row>
  </sheetData>
  <sheetProtection/>
  <mergeCells count="1">
    <mergeCell ref="B9:C9"/>
  </mergeCells>
  <conditionalFormatting sqref="D15:P45 A15:A45">
    <cfRule type="expression" priority="1" dxfId="1" stopIfTrue="1">
      <formula>$C15=TODAY()</formula>
    </cfRule>
  </conditionalFormatting>
  <conditionalFormatting sqref="B15:C45">
    <cfRule type="cellIs" priority="2" dxfId="0" operator="equal" stopIfTrue="1">
      <formula>TODAY()</formula>
    </cfRule>
  </conditionalFormatting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Hagen Gehringer /322</dc:creator>
  <cp:keywords/>
  <dc:description/>
  <cp:lastModifiedBy>Sejla</cp:lastModifiedBy>
  <cp:lastPrinted>2015-09-16T12:39:24Z</cp:lastPrinted>
  <dcterms:created xsi:type="dcterms:W3CDTF">1996-03-12T15:31:57Z</dcterms:created>
  <dcterms:modified xsi:type="dcterms:W3CDTF">2015-12-14T11:06:52Z</dcterms:modified>
  <cp:category/>
  <cp:version/>
  <cp:contentType/>
  <cp:contentStatus/>
</cp:coreProperties>
</file>