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ate1904="1" codeName="DieseArbeitsmappe" defaultThemeVersion="166925"/>
  <mc:AlternateContent xmlns:mc="http://schemas.openxmlformats.org/markup-compatibility/2006">
    <mc:Choice Requires="x15">
      <x15ac:absPath xmlns:x15ac="http://schemas.microsoft.com/office/spreadsheetml/2010/11/ac" url="G:\Dropbox\Condivisi\OFFICE-LERNEN\Stundenzettel\Premium ohne Blattschutz\Kostenlose Testversionen\"/>
    </mc:Choice>
  </mc:AlternateContent>
  <xr:revisionPtr revIDLastSave="0" documentId="13_ncr:1_{B62096ED-62F2-4184-8434-1731C3FC2174}" xr6:coauthVersionLast="47" xr6:coauthVersionMax="47" xr10:uidLastSave="{00000000-0000-0000-0000-000000000000}"/>
  <workbookProtection workbookAlgorithmName="SHA-512" workbookHashValue="fqSfGD1rXq14tuSWphQXvJVJ/nmkA3rS72aO6bVGjDek+hh8DtsP+MfhQnj1WaGyC8tCWf6uBcpdN9GpsKd3aQ==" workbookSaltValue="Mt7GNhWHj43jnUdgLQ5ZoQ==" workbookSpinCount="100000" lockStructure="1"/>
  <bookViews>
    <workbookView xWindow="-120" yWindow="-120" windowWidth="29040" windowHeight="15720" tabRatio="720" xr2:uid="{00000000-000D-0000-FFFF-FFFF00000000}"/>
  </bookViews>
  <sheets>
    <sheet name="Januar" sheetId="1" r:id="rId1"/>
    <sheet name="Februar" sheetId="3" r:id="rId2"/>
    <sheet name="März" sheetId="4" r:id="rId3"/>
    <sheet name="April" sheetId="5" r:id="rId4"/>
    <sheet name="Mai" sheetId="6" r:id="rId5"/>
    <sheet name="Juni" sheetId="7" r:id="rId6"/>
    <sheet name="Juli" sheetId="8" r:id="rId7"/>
    <sheet name="August" sheetId="9" r:id="rId8"/>
    <sheet name="September" sheetId="10" r:id="rId9"/>
    <sheet name="Oktober" sheetId="11" r:id="rId10"/>
    <sheet name="November" sheetId="12" state="hidden" r:id="rId11"/>
    <sheet name="Dezember" sheetId="13" state="hidden" r:id="rId12"/>
    <sheet name="Testversion" sheetId="16" r:id="rId13"/>
    <sheet name="Jahresübersicht" sheetId="14" r:id="rId14"/>
    <sheet name="Feiertage" sheetId="15" r:id="rId15"/>
  </sheets>
  <externalReferences>
    <externalReference r:id="rId16"/>
  </externalReferences>
  <definedNames>
    <definedName name="_xlnm.Print_Area" localSheetId="3">April!$A$1:$L$38</definedName>
    <definedName name="_xlnm.Print_Area" localSheetId="7">August!$A$1:$L$38</definedName>
    <definedName name="_xlnm.Print_Area" localSheetId="11">Dezember!$A$1:$L$38</definedName>
    <definedName name="_xlnm.Print_Area" localSheetId="1">Februar!$A$1:$L$37</definedName>
    <definedName name="_xlnm.Print_Area" localSheetId="0">Januar!$A$1:$L$38</definedName>
    <definedName name="_xlnm.Print_Area" localSheetId="6">Juli!$A$1:$L$38</definedName>
    <definedName name="_xlnm.Print_Area" localSheetId="5">Juni!$A$1:$L$38</definedName>
    <definedName name="_xlnm.Print_Area" localSheetId="4">Mai!$A$1:$L$38</definedName>
    <definedName name="_xlnm.Print_Area" localSheetId="2">März!$A$1:$L$37</definedName>
    <definedName name="_xlnm.Print_Area" localSheetId="10">November!$A$1:$L$38</definedName>
    <definedName name="_xlnm.Print_Area" localSheetId="9">Oktober!$A$1:$L$38</definedName>
    <definedName name="_xlnm.Print_Area" localSheetId="8">September!$A$1:$L$38</definedName>
    <definedName name="Feiertage">[1]Feiertage!$B$2:$B$33</definedName>
    <definedName name="jjj">#REF!</definedName>
  </definedNames>
  <calcPr calcId="191029"/>
  <customWorkbookViews>
    <customWorkbookView name="test" guid="{4652D98A-10A8-4A41-BE02-6BC110D8BB01}" maximized="1" xWindow="-8"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 i="13" l="1"/>
  <c r="B1" i="12"/>
  <c r="B1" i="11"/>
  <c r="B1" i="10"/>
  <c r="B1" i="9"/>
  <c r="B1" i="8"/>
  <c r="B1" i="7"/>
  <c r="B1" i="6"/>
  <c r="B1" i="5"/>
  <c r="B1" i="4"/>
  <c r="B1" i="3"/>
  <c r="B1" i="1"/>
  <c r="B5" i="1" l="1"/>
  <c r="B6" i="1" s="1"/>
  <c r="C6" i="1" s="1"/>
  <c r="AX35" i="13"/>
  <c r="J35" i="13" s="1"/>
  <c r="AX34" i="13"/>
  <c r="J34" i="13" s="1"/>
  <c r="AX33" i="13"/>
  <c r="J33" i="13" s="1"/>
  <c r="AX32" i="13"/>
  <c r="J32" i="13" s="1"/>
  <c r="AX31" i="13"/>
  <c r="J31" i="13" s="1"/>
  <c r="AX30" i="13"/>
  <c r="J30" i="13" s="1"/>
  <c r="AX29" i="13"/>
  <c r="I29" i="13" s="1"/>
  <c r="AX28" i="13"/>
  <c r="J28" i="13"/>
  <c r="AX27" i="13"/>
  <c r="I27" i="13" s="1"/>
  <c r="J27" i="13"/>
  <c r="AX26" i="13"/>
  <c r="J26" i="13" s="1"/>
  <c r="AX25" i="13"/>
  <c r="I25" i="13" s="1"/>
  <c r="AX24" i="13"/>
  <c r="J24" i="13" s="1"/>
  <c r="AX23" i="13"/>
  <c r="J23" i="13" s="1"/>
  <c r="AX22" i="13"/>
  <c r="J22" i="13"/>
  <c r="AX21" i="13"/>
  <c r="J21" i="13"/>
  <c r="AX20" i="13"/>
  <c r="I20" i="13" s="1"/>
  <c r="AX19" i="13"/>
  <c r="J19" i="13" s="1"/>
  <c r="AX18" i="13"/>
  <c r="J18" i="13" s="1"/>
  <c r="AX17" i="13"/>
  <c r="J17" i="13" s="1"/>
  <c r="AX16" i="13"/>
  <c r="I16" i="13" s="1"/>
  <c r="J16" i="13"/>
  <c r="AX15" i="13"/>
  <c r="J15" i="13" s="1"/>
  <c r="AX14" i="13"/>
  <c r="I14" i="13" s="1"/>
  <c r="J14" i="13"/>
  <c r="AX13" i="13"/>
  <c r="J13" i="13" s="1"/>
  <c r="AX12" i="13"/>
  <c r="I12" i="13" s="1"/>
  <c r="O12" i="13"/>
  <c r="AX11" i="13"/>
  <c r="J11" i="13" s="1"/>
  <c r="AX10" i="13"/>
  <c r="J10" i="13" s="1"/>
  <c r="AX9" i="13"/>
  <c r="I9" i="13" s="1"/>
  <c r="AX8" i="13"/>
  <c r="AX7" i="13"/>
  <c r="J7" i="13"/>
  <c r="AX6" i="13"/>
  <c r="J6" i="13" s="1"/>
  <c r="AX5" i="13"/>
  <c r="I5" i="13" s="1"/>
  <c r="R5" i="13"/>
  <c r="AX35" i="12"/>
  <c r="I35" i="12" s="1"/>
  <c r="AX34" i="12"/>
  <c r="I34" i="12" s="1"/>
  <c r="J34" i="12"/>
  <c r="AX33" i="12"/>
  <c r="J33" i="12" s="1"/>
  <c r="AX32" i="12"/>
  <c r="I32" i="12" s="1"/>
  <c r="AX31" i="12"/>
  <c r="J31" i="12" s="1"/>
  <c r="AX30" i="12"/>
  <c r="J30" i="12" s="1"/>
  <c r="AX29" i="12"/>
  <c r="AX28" i="12"/>
  <c r="I28" i="12"/>
  <c r="AX27" i="12"/>
  <c r="I27" i="12"/>
  <c r="AX26" i="12"/>
  <c r="AX25" i="12"/>
  <c r="I25" i="12" s="1"/>
  <c r="AX24" i="12"/>
  <c r="J24" i="12" s="1"/>
  <c r="AX23" i="12"/>
  <c r="J23" i="12" s="1"/>
  <c r="AX22" i="12"/>
  <c r="I22" i="12" s="1"/>
  <c r="AX21" i="12"/>
  <c r="AX20" i="12"/>
  <c r="AX19" i="12"/>
  <c r="AX18" i="12"/>
  <c r="AX17" i="12"/>
  <c r="J17" i="12" s="1"/>
  <c r="AX16" i="12"/>
  <c r="I16" i="12" s="1"/>
  <c r="AX15" i="12"/>
  <c r="AX14" i="12"/>
  <c r="J14" i="12" s="1"/>
  <c r="AX13" i="12"/>
  <c r="AX12" i="12"/>
  <c r="J12" i="12" s="1"/>
  <c r="I12" i="12"/>
  <c r="O12" i="12"/>
  <c r="AX11" i="12"/>
  <c r="J11" i="12" s="1"/>
  <c r="AX10" i="12"/>
  <c r="I10" i="12" s="1"/>
  <c r="AX9" i="12"/>
  <c r="I9" i="12" s="1"/>
  <c r="AX8" i="12"/>
  <c r="AX7" i="12"/>
  <c r="I7" i="12" s="1"/>
  <c r="AX6" i="12"/>
  <c r="AX5" i="12"/>
  <c r="J5" i="12" s="1"/>
  <c r="I5" i="12"/>
  <c r="R5" i="12"/>
  <c r="AX35" i="11"/>
  <c r="J35" i="11" s="1"/>
  <c r="AX34" i="11"/>
  <c r="AX33" i="11"/>
  <c r="I33" i="11" s="1"/>
  <c r="AX32" i="11"/>
  <c r="J32" i="11" s="1"/>
  <c r="I32" i="11"/>
  <c r="AX31" i="11"/>
  <c r="J31" i="11"/>
  <c r="AX30" i="11"/>
  <c r="I30" i="11" s="1"/>
  <c r="J30" i="11"/>
  <c r="AX29" i="11"/>
  <c r="I29" i="11" s="1"/>
  <c r="AX28" i="11"/>
  <c r="J28" i="11" s="1"/>
  <c r="AX27" i="11"/>
  <c r="I27" i="11" s="1"/>
  <c r="AX26" i="11"/>
  <c r="I26" i="11"/>
  <c r="AX25" i="11"/>
  <c r="AX24" i="11"/>
  <c r="AX23" i="11"/>
  <c r="I23" i="11"/>
  <c r="J23" i="11"/>
  <c r="AX22" i="11"/>
  <c r="J22" i="11" s="1"/>
  <c r="AX21" i="11"/>
  <c r="AX20" i="11"/>
  <c r="I20" i="11" s="1"/>
  <c r="AX19" i="11"/>
  <c r="I19" i="11" s="1"/>
  <c r="AX18" i="11"/>
  <c r="J18" i="11" s="1"/>
  <c r="AX17" i="11"/>
  <c r="I17" i="11" s="1"/>
  <c r="AX16" i="11"/>
  <c r="AX15" i="11"/>
  <c r="AX14" i="11"/>
  <c r="J14" i="11" s="1"/>
  <c r="I14" i="11"/>
  <c r="AX13" i="11"/>
  <c r="J13" i="11" s="1"/>
  <c r="I13" i="11"/>
  <c r="AX12" i="11"/>
  <c r="O12" i="11"/>
  <c r="AX11" i="11"/>
  <c r="I11" i="11"/>
  <c r="AX10" i="11"/>
  <c r="J10" i="11"/>
  <c r="AX9" i="11"/>
  <c r="J9" i="11" s="1"/>
  <c r="AX8" i="11"/>
  <c r="I8" i="11" s="1"/>
  <c r="AX7" i="11"/>
  <c r="I7" i="11" s="1"/>
  <c r="AX6" i="11"/>
  <c r="J6" i="11" s="1"/>
  <c r="AX5" i="11"/>
  <c r="J5" i="11"/>
  <c r="B5" i="11"/>
  <c r="AX35" i="10"/>
  <c r="I35" i="10" s="1"/>
  <c r="AX34" i="10"/>
  <c r="AX33" i="10"/>
  <c r="J33" i="10" s="1"/>
  <c r="AX32" i="10"/>
  <c r="J32" i="10" s="1"/>
  <c r="AX31" i="10"/>
  <c r="AX30" i="10"/>
  <c r="J30" i="10" s="1"/>
  <c r="I30" i="10"/>
  <c r="AX29" i="10"/>
  <c r="J29" i="10" s="1"/>
  <c r="AX28" i="10"/>
  <c r="I28" i="10" s="1"/>
  <c r="AX27" i="10"/>
  <c r="J27" i="10" s="1"/>
  <c r="AX26" i="10"/>
  <c r="I26" i="10" s="1"/>
  <c r="AX25" i="10"/>
  <c r="J25" i="10" s="1"/>
  <c r="AX24" i="10"/>
  <c r="J24" i="10" s="1"/>
  <c r="AX23" i="10"/>
  <c r="J23" i="10" s="1"/>
  <c r="AX22" i="10"/>
  <c r="I22" i="10"/>
  <c r="AX21" i="10"/>
  <c r="I21" i="10" s="1"/>
  <c r="AX20" i="10"/>
  <c r="J20" i="10"/>
  <c r="AX19" i="10"/>
  <c r="I19" i="10"/>
  <c r="AX18" i="10"/>
  <c r="I18" i="10" s="1"/>
  <c r="AX17" i="10"/>
  <c r="J17" i="10" s="1"/>
  <c r="I17" i="10"/>
  <c r="AX16" i="10"/>
  <c r="J16" i="10" s="1"/>
  <c r="AX15" i="10"/>
  <c r="I15" i="10" s="1"/>
  <c r="AX14" i="10"/>
  <c r="J14" i="10" s="1"/>
  <c r="AX13" i="10"/>
  <c r="I13" i="10" s="1"/>
  <c r="J13" i="10"/>
  <c r="AX12" i="10"/>
  <c r="O12" i="10"/>
  <c r="AX11" i="10"/>
  <c r="I11" i="10"/>
  <c r="J11" i="10"/>
  <c r="AX10" i="10"/>
  <c r="I10" i="10"/>
  <c r="J10" i="10"/>
  <c r="AX9" i="10"/>
  <c r="J9" i="10" s="1"/>
  <c r="AX8" i="10"/>
  <c r="I8" i="10" s="1"/>
  <c r="AX7" i="10"/>
  <c r="J7" i="10"/>
  <c r="AX6" i="10"/>
  <c r="AX5" i="10"/>
  <c r="I5" i="10" s="1"/>
  <c r="R9" i="10"/>
  <c r="AX35" i="9"/>
  <c r="I35" i="9" s="1"/>
  <c r="AX34" i="9"/>
  <c r="J34" i="9" s="1"/>
  <c r="AX33" i="9"/>
  <c r="I33" i="9" s="1"/>
  <c r="AX32" i="9"/>
  <c r="J32" i="9" s="1"/>
  <c r="AX31" i="9"/>
  <c r="J31" i="9" s="1"/>
  <c r="AX30" i="9"/>
  <c r="I30" i="9" s="1"/>
  <c r="J30" i="9"/>
  <c r="AX29" i="9"/>
  <c r="I29" i="9" s="1"/>
  <c r="J29" i="9"/>
  <c r="AX28" i="9"/>
  <c r="J28" i="9"/>
  <c r="I28" i="9"/>
  <c r="AX27" i="9"/>
  <c r="J27" i="9" s="1"/>
  <c r="AX26" i="9"/>
  <c r="J26" i="9" s="1"/>
  <c r="I26" i="9"/>
  <c r="AX25" i="9"/>
  <c r="I25" i="9" s="1"/>
  <c r="AX24" i="9"/>
  <c r="I24" i="9" s="1"/>
  <c r="AX23" i="9"/>
  <c r="J23" i="9" s="1"/>
  <c r="AX22" i="9"/>
  <c r="J22" i="9" s="1"/>
  <c r="AX21" i="9"/>
  <c r="J21" i="9" s="1"/>
  <c r="I21" i="9"/>
  <c r="AX20" i="9"/>
  <c r="J20" i="9" s="1"/>
  <c r="I20" i="9"/>
  <c r="AX19" i="9"/>
  <c r="J19" i="9" s="1"/>
  <c r="AX18" i="9"/>
  <c r="J18" i="9" s="1"/>
  <c r="AX17" i="9"/>
  <c r="I17" i="9"/>
  <c r="J17" i="9"/>
  <c r="AX16" i="9"/>
  <c r="J16" i="9" s="1"/>
  <c r="AX15" i="9"/>
  <c r="J15" i="9" s="1"/>
  <c r="AX14" i="9"/>
  <c r="I14" i="9" s="1"/>
  <c r="J14" i="9"/>
  <c r="AX13" i="9"/>
  <c r="J13" i="9" s="1"/>
  <c r="AX12" i="9"/>
  <c r="J12" i="9" s="1"/>
  <c r="O12" i="9"/>
  <c r="AX11" i="9"/>
  <c r="I11" i="9" s="1"/>
  <c r="J11" i="9"/>
  <c r="AX10" i="9"/>
  <c r="I10" i="9" s="1"/>
  <c r="AX9" i="9"/>
  <c r="J9" i="9" s="1"/>
  <c r="AX8" i="9"/>
  <c r="I8" i="9" s="1"/>
  <c r="AX7" i="9"/>
  <c r="I7" i="9" s="1"/>
  <c r="AX6" i="9"/>
  <c r="I6" i="9" s="1"/>
  <c r="J6" i="9"/>
  <c r="AX5" i="9"/>
  <c r="J5" i="9" s="1"/>
  <c r="I5" i="9"/>
  <c r="R9" i="9"/>
  <c r="AX35" i="8"/>
  <c r="I35" i="8" s="1"/>
  <c r="J35" i="8"/>
  <c r="AX34" i="8"/>
  <c r="J34" i="8" s="1"/>
  <c r="AX33" i="8"/>
  <c r="J33" i="8" s="1"/>
  <c r="AX32" i="8"/>
  <c r="J32" i="8" s="1"/>
  <c r="AX31" i="8"/>
  <c r="J31" i="8" s="1"/>
  <c r="AX30" i="8"/>
  <c r="I30" i="8"/>
  <c r="AX29" i="8"/>
  <c r="J29" i="8"/>
  <c r="I29" i="8"/>
  <c r="AX28" i="8"/>
  <c r="I28" i="8" s="1"/>
  <c r="AX27" i="8"/>
  <c r="J27" i="8" s="1"/>
  <c r="AX26" i="8"/>
  <c r="J26" i="8"/>
  <c r="I26" i="8"/>
  <c r="AX25" i="8"/>
  <c r="J25" i="8" s="1"/>
  <c r="AX24" i="8"/>
  <c r="J24" i="8" s="1"/>
  <c r="AX23" i="8"/>
  <c r="I23" i="8" s="1"/>
  <c r="J23" i="8"/>
  <c r="AX22" i="8"/>
  <c r="I22" i="8" s="1"/>
  <c r="AX21" i="8"/>
  <c r="J21" i="8" s="1"/>
  <c r="AX20" i="8"/>
  <c r="J20" i="8" s="1"/>
  <c r="AX19" i="8"/>
  <c r="I19" i="8" s="1"/>
  <c r="AX18" i="8"/>
  <c r="J18" i="8" s="1"/>
  <c r="AX17" i="8"/>
  <c r="J17" i="8" s="1"/>
  <c r="AX16" i="8"/>
  <c r="J16" i="8" s="1"/>
  <c r="AX15" i="8"/>
  <c r="J15" i="8" s="1"/>
  <c r="AX14" i="8"/>
  <c r="J14" i="8" s="1"/>
  <c r="AX13" i="8"/>
  <c r="I13" i="8" s="1"/>
  <c r="J13" i="8"/>
  <c r="AX12" i="8"/>
  <c r="J12" i="8"/>
  <c r="O12" i="8"/>
  <c r="AX11" i="8"/>
  <c r="J11" i="8" s="1"/>
  <c r="AX10" i="8"/>
  <c r="J10" i="8" s="1"/>
  <c r="I10" i="8"/>
  <c r="AX9" i="8"/>
  <c r="I9" i="8" s="1"/>
  <c r="AX8" i="8"/>
  <c r="I8" i="8" s="1"/>
  <c r="AX7" i="8"/>
  <c r="J7" i="8"/>
  <c r="AX6" i="8"/>
  <c r="J6" i="8" s="1"/>
  <c r="AX5" i="8"/>
  <c r="I5" i="8" s="1"/>
  <c r="R5" i="8"/>
  <c r="AX35" i="7"/>
  <c r="I35" i="7" s="1"/>
  <c r="J35" i="7"/>
  <c r="AX34" i="7"/>
  <c r="I34" i="7" s="1"/>
  <c r="J34" i="7"/>
  <c r="AX33" i="7"/>
  <c r="I33" i="7" s="1"/>
  <c r="J33" i="7"/>
  <c r="AX32" i="7"/>
  <c r="I32" i="7" s="1"/>
  <c r="AX31" i="7"/>
  <c r="J31" i="7" s="1"/>
  <c r="AX30" i="7"/>
  <c r="J30" i="7" s="1"/>
  <c r="AX29" i="7"/>
  <c r="J29" i="7" s="1"/>
  <c r="AX28" i="7"/>
  <c r="J28" i="7" s="1"/>
  <c r="AX27" i="7"/>
  <c r="J27" i="7" s="1"/>
  <c r="AX26" i="7"/>
  <c r="J26" i="7" s="1"/>
  <c r="AX25" i="7"/>
  <c r="J25" i="7" s="1"/>
  <c r="AX24" i="7"/>
  <c r="J24" i="7" s="1"/>
  <c r="AX23" i="7"/>
  <c r="J23" i="7" s="1"/>
  <c r="I23" i="7"/>
  <c r="AX22" i="7"/>
  <c r="I22" i="7" s="1"/>
  <c r="J22" i="7"/>
  <c r="AX21" i="7"/>
  <c r="J21" i="7" s="1"/>
  <c r="AX20" i="7"/>
  <c r="J20" i="7"/>
  <c r="AX19" i="7"/>
  <c r="J19" i="7"/>
  <c r="AX18" i="7"/>
  <c r="I18" i="7" s="1"/>
  <c r="J18" i="7"/>
  <c r="AX17" i="7"/>
  <c r="J17" i="7"/>
  <c r="I17" i="7"/>
  <c r="AX16" i="7"/>
  <c r="J16" i="7" s="1"/>
  <c r="AX15" i="7"/>
  <c r="J15" i="7" s="1"/>
  <c r="AX14" i="7"/>
  <c r="I14" i="7" s="1"/>
  <c r="J14" i="7"/>
  <c r="AX13" i="7"/>
  <c r="J13" i="7" s="1"/>
  <c r="AX12" i="7"/>
  <c r="I12" i="7"/>
  <c r="O12" i="7"/>
  <c r="AX11" i="7"/>
  <c r="J11" i="7" s="1"/>
  <c r="AX10" i="7"/>
  <c r="J10" i="7"/>
  <c r="AX9" i="7"/>
  <c r="J9" i="7" s="1"/>
  <c r="I9" i="7"/>
  <c r="AX8" i="7"/>
  <c r="I8" i="7" s="1"/>
  <c r="AX7" i="7"/>
  <c r="J7" i="7"/>
  <c r="AX6" i="7"/>
  <c r="I6" i="7"/>
  <c r="AX5" i="7"/>
  <c r="J5" i="7" s="1"/>
  <c r="I5" i="7"/>
  <c r="B5" i="7"/>
  <c r="AX35" i="6"/>
  <c r="I35" i="6" s="1"/>
  <c r="AX34" i="6"/>
  <c r="J34" i="6" s="1"/>
  <c r="AX33" i="6"/>
  <c r="J33" i="6"/>
  <c r="AX32" i="6"/>
  <c r="J32" i="6" s="1"/>
  <c r="AX31" i="6"/>
  <c r="J31" i="6" s="1"/>
  <c r="I31" i="6"/>
  <c r="AX30" i="6"/>
  <c r="J30" i="6"/>
  <c r="I30" i="6"/>
  <c r="AX29" i="6"/>
  <c r="I29" i="6" s="1"/>
  <c r="AX28" i="6"/>
  <c r="J28" i="6" s="1"/>
  <c r="AX27" i="6"/>
  <c r="J27" i="6" s="1"/>
  <c r="AX26" i="6"/>
  <c r="J26" i="6" s="1"/>
  <c r="AX25" i="6"/>
  <c r="J25" i="6" s="1"/>
  <c r="AX24" i="6"/>
  <c r="J24" i="6" s="1"/>
  <c r="AX23" i="6"/>
  <c r="J23" i="6"/>
  <c r="AX22" i="6"/>
  <c r="J22" i="6" s="1"/>
  <c r="AX21" i="6"/>
  <c r="J21" i="6" s="1"/>
  <c r="I21" i="6"/>
  <c r="AX20" i="6"/>
  <c r="J20" i="6"/>
  <c r="AX19" i="6"/>
  <c r="J19" i="6" s="1"/>
  <c r="I19" i="6"/>
  <c r="AX18" i="6"/>
  <c r="I18" i="6" s="1"/>
  <c r="J18" i="6"/>
  <c r="AX17" i="6"/>
  <c r="I17" i="6" s="1"/>
  <c r="AX16" i="6"/>
  <c r="I16" i="6" s="1"/>
  <c r="AX15" i="6"/>
  <c r="I15" i="6" s="1"/>
  <c r="AX14" i="6"/>
  <c r="J14" i="6"/>
  <c r="AX13" i="6"/>
  <c r="I13" i="6" s="1"/>
  <c r="J13" i="6"/>
  <c r="AX12" i="6"/>
  <c r="I12" i="6" s="1"/>
  <c r="J12" i="6"/>
  <c r="O12" i="6"/>
  <c r="AX11" i="6"/>
  <c r="J11" i="6" s="1"/>
  <c r="AX10" i="6"/>
  <c r="J10" i="6" s="1"/>
  <c r="I10" i="6"/>
  <c r="AX9" i="6"/>
  <c r="J9" i="6" s="1"/>
  <c r="I9" i="6"/>
  <c r="AX8" i="6"/>
  <c r="I8" i="6" s="1"/>
  <c r="AX7" i="6"/>
  <c r="I7" i="6" s="1"/>
  <c r="J7" i="6"/>
  <c r="AX6" i="6"/>
  <c r="J6" i="6" s="1"/>
  <c r="AX5" i="6"/>
  <c r="I5" i="6" s="1"/>
  <c r="J5" i="6"/>
  <c r="R5" i="6"/>
  <c r="AX35" i="5"/>
  <c r="J35" i="5" s="1"/>
  <c r="AX34" i="5"/>
  <c r="I34" i="5" s="1"/>
  <c r="AX33" i="5"/>
  <c r="J33" i="5" s="1"/>
  <c r="AX32" i="5"/>
  <c r="J32" i="5" s="1"/>
  <c r="AX31" i="5"/>
  <c r="I31" i="5" s="1"/>
  <c r="J31" i="5"/>
  <c r="AX30" i="5"/>
  <c r="I30" i="5" s="1"/>
  <c r="J30" i="5"/>
  <c r="AX29" i="5"/>
  <c r="J29" i="5" s="1"/>
  <c r="AX28" i="5"/>
  <c r="AX27" i="5"/>
  <c r="J27" i="5" s="1"/>
  <c r="AX26" i="5"/>
  <c r="I26" i="5" s="1"/>
  <c r="J26" i="5"/>
  <c r="AX25" i="5"/>
  <c r="J25" i="5"/>
  <c r="AX24" i="5"/>
  <c r="I24" i="5" s="1"/>
  <c r="AX23" i="5"/>
  <c r="J23" i="5" s="1"/>
  <c r="I23" i="5"/>
  <c r="AX22" i="5"/>
  <c r="I22" i="5"/>
  <c r="AX21" i="5"/>
  <c r="J21" i="5" s="1"/>
  <c r="I21" i="5"/>
  <c r="AX20" i="5"/>
  <c r="I20" i="5" s="1"/>
  <c r="J20" i="5"/>
  <c r="AX19" i="5"/>
  <c r="J19" i="5" s="1"/>
  <c r="AX18" i="5"/>
  <c r="I18" i="5" s="1"/>
  <c r="AX17" i="5"/>
  <c r="I17" i="5"/>
  <c r="AX16" i="5"/>
  <c r="I16" i="5" s="1"/>
  <c r="J16" i="5"/>
  <c r="AX15" i="5"/>
  <c r="J15" i="5" s="1"/>
  <c r="AX14" i="5"/>
  <c r="J14" i="5"/>
  <c r="AX13" i="5"/>
  <c r="I13" i="5" s="1"/>
  <c r="J13" i="5"/>
  <c r="AX12" i="5"/>
  <c r="I12" i="5" s="1"/>
  <c r="J12" i="5"/>
  <c r="O12" i="5"/>
  <c r="AX11" i="5"/>
  <c r="J11" i="5" s="1"/>
  <c r="AX10" i="5"/>
  <c r="J10" i="5"/>
  <c r="AX9" i="5"/>
  <c r="J9" i="5" s="1"/>
  <c r="AX8" i="5"/>
  <c r="AX7" i="5"/>
  <c r="I7" i="5" s="1"/>
  <c r="AX6" i="5"/>
  <c r="I6" i="5" s="1"/>
  <c r="AX5" i="5"/>
  <c r="J5" i="5"/>
  <c r="B5" i="5"/>
  <c r="B6" i="5" s="1"/>
  <c r="AX35" i="4"/>
  <c r="J35" i="4" s="1"/>
  <c r="AX34" i="4"/>
  <c r="I34" i="4" s="1"/>
  <c r="AX33" i="4"/>
  <c r="J33" i="4" s="1"/>
  <c r="AX32" i="4"/>
  <c r="I32" i="4" s="1"/>
  <c r="AX31" i="4"/>
  <c r="J31" i="4" s="1"/>
  <c r="AX30" i="4"/>
  <c r="J30" i="4" s="1"/>
  <c r="AX29" i="4"/>
  <c r="J29" i="4"/>
  <c r="AX28" i="4"/>
  <c r="J28" i="4" s="1"/>
  <c r="AX27" i="4"/>
  <c r="I27" i="4" s="1"/>
  <c r="J27" i="4"/>
  <c r="AX26" i="4"/>
  <c r="J26" i="4" s="1"/>
  <c r="AX25" i="4"/>
  <c r="I25" i="4" s="1"/>
  <c r="J25" i="4"/>
  <c r="AX24" i="4"/>
  <c r="I24" i="4" s="1"/>
  <c r="J24" i="4"/>
  <c r="AX23" i="4"/>
  <c r="I23" i="4" s="1"/>
  <c r="J23" i="4"/>
  <c r="AX22" i="4"/>
  <c r="I22" i="4" s="1"/>
  <c r="AX21" i="4"/>
  <c r="J21" i="4" s="1"/>
  <c r="AX20" i="4"/>
  <c r="I20" i="4" s="1"/>
  <c r="J20" i="4"/>
  <c r="AX19" i="4"/>
  <c r="J19" i="4"/>
  <c r="AX18" i="4"/>
  <c r="I18" i="4" s="1"/>
  <c r="AX17" i="4"/>
  <c r="J17" i="4" s="1"/>
  <c r="AX16" i="4"/>
  <c r="I16" i="4" s="1"/>
  <c r="AX15" i="4"/>
  <c r="J15" i="4" s="1"/>
  <c r="AX14" i="4"/>
  <c r="J14" i="4"/>
  <c r="I14" i="4"/>
  <c r="AX13" i="4"/>
  <c r="I13" i="4" s="1"/>
  <c r="AX12" i="4"/>
  <c r="J12" i="4" s="1"/>
  <c r="O12" i="4"/>
  <c r="AX11" i="4"/>
  <c r="J11" i="4" s="1"/>
  <c r="AX10" i="4"/>
  <c r="I10" i="4" s="1"/>
  <c r="J10" i="4"/>
  <c r="AX9" i="4"/>
  <c r="J9" i="4" s="1"/>
  <c r="I9" i="4"/>
  <c r="AX8" i="4"/>
  <c r="I8" i="4" s="1"/>
  <c r="AX7" i="4"/>
  <c r="I7" i="4" s="1"/>
  <c r="J7" i="4"/>
  <c r="AX6" i="4"/>
  <c r="I6" i="4" s="1"/>
  <c r="J6" i="4"/>
  <c r="AX5" i="4"/>
  <c r="J5" i="4"/>
  <c r="R8" i="4"/>
  <c r="AX35" i="3"/>
  <c r="J35" i="3" s="1"/>
  <c r="AX34" i="3"/>
  <c r="J34" i="3" s="1"/>
  <c r="AX33" i="3"/>
  <c r="I33" i="3" s="1"/>
  <c r="AX32" i="3"/>
  <c r="J32" i="3"/>
  <c r="AX31" i="3"/>
  <c r="J31" i="3" s="1"/>
  <c r="AX30" i="3"/>
  <c r="J30" i="3" s="1"/>
  <c r="AX29" i="3"/>
  <c r="I29" i="3" s="1"/>
  <c r="J29" i="3"/>
  <c r="AX28" i="3"/>
  <c r="I28" i="3" s="1"/>
  <c r="J28" i="3"/>
  <c r="AX27" i="3"/>
  <c r="I27" i="3" s="1"/>
  <c r="J27" i="3"/>
  <c r="AX26" i="3"/>
  <c r="J26" i="3"/>
  <c r="AX25" i="3"/>
  <c r="I25" i="3" s="1"/>
  <c r="AX24" i="3"/>
  <c r="J24" i="3" s="1"/>
  <c r="AX23" i="3"/>
  <c r="J23" i="3" s="1"/>
  <c r="AX22" i="3"/>
  <c r="J22" i="3" s="1"/>
  <c r="AX21" i="3"/>
  <c r="I21" i="3" s="1"/>
  <c r="AX20" i="3"/>
  <c r="I20" i="3" s="1"/>
  <c r="AX19" i="3"/>
  <c r="I19" i="3" s="1"/>
  <c r="AX18" i="3"/>
  <c r="J18" i="3" s="1"/>
  <c r="AX17" i="3"/>
  <c r="J17" i="3"/>
  <c r="I17" i="3"/>
  <c r="AX16" i="3"/>
  <c r="J16" i="3" s="1"/>
  <c r="AX15" i="3"/>
  <c r="I15" i="3" s="1"/>
  <c r="AX14" i="3"/>
  <c r="I14" i="3" s="1"/>
  <c r="J14" i="3"/>
  <c r="AX13" i="3"/>
  <c r="I13" i="3" s="1"/>
  <c r="AX12" i="3"/>
  <c r="J12" i="3" s="1"/>
  <c r="I12" i="3"/>
  <c r="O12" i="3"/>
  <c r="AX11" i="3"/>
  <c r="I11" i="3" s="1"/>
  <c r="AX10" i="3"/>
  <c r="I10" i="3" s="1"/>
  <c r="AX9" i="3"/>
  <c r="I9" i="3" s="1"/>
  <c r="J9" i="3"/>
  <c r="AX8" i="3"/>
  <c r="J8" i="3" s="1"/>
  <c r="I8" i="3"/>
  <c r="AX7" i="3"/>
  <c r="J7" i="3" s="1"/>
  <c r="I7" i="3"/>
  <c r="AX6" i="3"/>
  <c r="I6" i="3" s="1"/>
  <c r="AX5" i="3"/>
  <c r="J5" i="3" s="1"/>
  <c r="R5" i="3"/>
  <c r="I20" i="7"/>
  <c r="I27" i="7"/>
  <c r="I9" i="9"/>
  <c r="I7" i="10"/>
  <c r="I5" i="11"/>
  <c r="I31" i="9"/>
  <c r="J19" i="10"/>
  <c r="J22" i="10"/>
  <c r="I10" i="11"/>
  <c r="J17" i="11"/>
  <c r="I30" i="13"/>
  <c r="I5" i="5"/>
  <c r="I20" i="10"/>
  <c r="I28" i="13"/>
  <c r="I22" i="6"/>
  <c r="I33" i="6"/>
  <c r="J8" i="9"/>
  <c r="J24" i="9"/>
  <c r="J33" i="9"/>
  <c r="I17" i="12"/>
  <c r="J27" i="12"/>
  <c r="I21" i="13"/>
  <c r="I32" i="13"/>
  <c r="J29" i="11"/>
  <c r="J10" i="3"/>
  <c r="I5" i="4"/>
  <c r="I11" i="4"/>
  <c r="I19" i="4"/>
  <c r="J17" i="5"/>
  <c r="I14" i="6"/>
  <c r="I19" i="9"/>
  <c r="J35" i="9"/>
  <c r="J11" i="11"/>
  <c r="J26" i="11"/>
  <c r="I31" i="11"/>
  <c r="J33" i="11"/>
  <c r="J7" i="12"/>
  <c r="J10" i="12"/>
  <c r="J25" i="12"/>
  <c r="J28" i="12"/>
  <c r="I18" i="13"/>
  <c r="J20" i="13"/>
  <c r="J29" i="13"/>
  <c r="I25" i="10"/>
  <c r="I30" i="12"/>
  <c r="I17" i="13"/>
  <c r="I35" i="13"/>
  <c r="I10" i="5"/>
  <c r="I14" i="5"/>
  <c r="I7" i="7"/>
  <c r="I12" i="8"/>
  <c r="I18" i="9"/>
  <c r="I14" i="10"/>
  <c r="I32" i="3"/>
  <c r="I35" i="5"/>
  <c r="I6" i="6"/>
  <c r="I10" i="7"/>
  <c r="I12" i="9"/>
  <c r="J21" i="10"/>
  <c r="I11" i="13"/>
  <c r="I15" i="13"/>
  <c r="I22" i="13"/>
  <c r="I31" i="13"/>
  <c r="I33" i="13"/>
  <c r="I26" i="3"/>
  <c r="J8" i="4"/>
  <c r="I29" i="4"/>
  <c r="J22" i="5"/>
  <c r="I20" i="6"/>
  <c r="I23" i="6"/>
  <c r="I32" i="6"/>
  <c r="I19" i="7"/>
  <c r="I28" i="7"/>
  <c r="I31" i="7"/>
  <c r="I7" i="13"/>
  <c r="I6" i="13"/>
  <c r="J9" i="13"/>
  <c r="I6" i="11"/>
  <c r="I12" i="10"/>
  <c r="J12" i="10"/>
  <c r="J31" i="10"/>
  <c r="I31" i="10"/>
  <c r="J21" i="11"/>
  <c r="I21" i="11"/>
  <c r="I8" i="12"/>
  <c r="J8" i="12"/>
  <c r="J21" i="12"/>
  <c r="I21" i="12"/>
  <c r="J24" i="11"/>
  <c r="I24" i="11"/>
  <c r="J15" i="12"/>
  <c r="I15" i="12"/>
  <c r="J15" i="11"/>
  <c r="I15" i="11"/>
  <c r="J29" i="12"/>
  <c r="I29" i="12"/>
  <c r="J12" i="11"/>
  <c r="I12" i="11"/>
  <c r="J6" i="10"/>
  <c r="I6" i="10"/>
  <c r="J19" i="12"/>
  <c r="I19" i="12"/>
  <c r="J25" i="11"/>
  <c r="I25" i="11"/>
  <c r="J18" i="12"/>
  <c r="I18" i="12"/>
  <c r="I24" i="12"/>
  <c r="J26" i="12"/>
  <c r="I26" i="12"/>
  <c r="J6" i="12"/>
  <c r="I6" i="12"/>
  <c r="J16" i="12"/>
  <c r="J34" i="10"/>
  <c r="I34" i="10"/>
  <c r="J16" i="11"/>
  <c r="I16" i="11"/>
  <c r="I28" i="11"/>
  <c r="J13" i="12"/>
  <c r="I13" i="12"/>
  <c r="J20" i="12"/>
  <c r="I20" i="12"/>
  <c r="I22" i="9"/>
  <c r="J8" i="11"/>
  <c r="J34" i="11"/>
  <c r="I34" i="11"/>
  <c r="I7" i="8"/>
  <c r="J8" i="8"/>
  <c r="I6" i="8"/>
  <c r="J9" i="8"/>
  <c r="I27" i="8"/>
  <c r="J30" i="8"/>
  <c r="J6" i="7"/>
  <c r="J12" i="7"/>
  <c r="I11" i="7"/>
  <c r="I34" i="6"/>
  <c r="J15" i="6"/>
  <c r="I8" i="5"/>
  <c r="J8" i="5"/>
  <c r="J7" i="5"/>
  <c r="J28" i="5"/>
  <c r="I28" i="5"/>
  <c r="I33" i="5"/>
  <c r="I25" i="5"/>
  <c r="I27" i="5"/>
  <c r="I21" i="4"/>
  <c r="I15" i="4"/>
  <c r="I28" i="4"/>
  <c r="J13" i="3"/>
  <c r="B49" i="15"/>
  <c r="B48" i="15"/>
  <c r="B47" i="15"/>
  <c r="B46" i="15"/>
  <c r="B45" i="15"/>
  <c r="B44" i="15"/>
  <c r="B43" i="15"/>
  <c r="B42" i="15"/>
  <c r="B41" i="15"/>
  <c r="B40" i="15"/>
  <c r="B39" i="15"/>
  <c r="B38" i="15"/>
  <c r="B37" i="15"/>
  <c r="B36" i="15"/>
  <c r="B35" i="15"/>
  <c r="B34" i="15"/>
  <c r="B33" i="15"/>
  <c r="B30" i="15"/>
  <c r="B29" i="15"/>
  <c r="B28" i="15"/>
  <c r="B27" i="15"/>
  <c r="B26" i="15"/>
  <c r="B25" i="15"/>
  <c r="B24" i="15"/>
  <c r="B23" i="15"/>
  <c r="B21" i="15"/>
  <c r="B20" i="15"/>
  <c r="B19" i="15"/>
  <c r="B16" i="15"/>
  <c r="B13" i="15"/>
  <c r="B12" i="15"/>
  <c r="B7" i="15"/>
  <c r="B3" i="15"/>
  <c r="AX35" i="1"/>
  <c r="I35" i="1" s="1"/>
  <c r="AX34" i="1"/>
  <c r="J34" i="1" s="1"/>
  <c r="AX33" i="1"/>
  <c r="I33" i="1" s="1"/>
  <c r="AX32" i="1"/>
  <c r="J32" i="1" s="1"/>
  <c r="AX31" i="1"/>
  <c r="I31" i="1" s="1"/>
  <c r="AX30" i="1"/>
  <c r="J30" i="1" s="1"/>
  <c r="AX29" i="1"/>
  <c r="I29" i="1" s="1"/>
  <c r="AX28" i="1"/>
  <c r="J28" i="1" s="1"/>
  <c r="AX27" i="1"/>
  <c r="J27" i="1" s="1"/>
  <c r="AX26" i="1"/>
  <c r="J26" i="1" s="1"/>
  <c r="AX25" i="1"/>
  <c r="I25" i="1" s="1"/>
  <c r="J25" i="1"/>
  <c r="AX24" i="1"/>
  <c r="J24" i="1" s="1"/>
  <c r="AX23" i="1"/>
  <c r="I23" i="1" s="1"/>
  <c r="AX22" i="1"/>
  <c r="J22" i="1" s="1"/>
  <c r="AX21" i="1"/>
  <c r="J21" i="1" s="1"/>
  <c r="AX20" i="1"/>
  <c r="I20" i="1" s="1"/>
  <c r="AX19" i="1"/>
  <c r="I19" i="1" s="1"/>
  <c r="AX18" i="1"/>
  <c r="J18" i="1" s="1"/>
  <c r="AX17" i="1"/>
  <c r="J17" i="1" s="1"/>
  <c r="AX16" i="1"/>
  <c r="I16" i="1" s="1"/>
  <c r="AX15" i="1"/>
  <c r="I15" i="1" s="1"/>
  <c r="AX14" i="1"/>
  <c r="J14" i="1" s="1"/>
  <c r="AX13" i="1"/>
  <c r="I13" i="1" s="1"/>
  <c r="AX12" i="1"/>
  <c r="J12" i="1" s="1"/>
  <c r="O12" i="1"/>
  <c r="AX11" i="1"/>
  <c r="J11" i="1"/>
  <c r="AX10" i="1"/>
  <c r="I10" i="1" s="1"/>
  <c r="AX9" i="1"/>
  <c r="I9" i="1" s="1"/>
  <c r="J9" i="1"/>
  <c r="AX8" i="1"/>
  <c r="J8" i="1" s="1"/>
  <c r="AX7" i="1"/>
  <c r="AX6" i="1"/>
  <c r="I6" i="1" s="1"/>
  <c r="AX5" i="1"/>
  <c r="J5" i="1" s="1"/>
  <c r="J23" i="1"/>
  <c r="B17" i="15"/>
  <c r="B22" i="15"/>
  <c r="J13" i="1"/>
  <c r="J29" i="1"/>
  <c r="I11" i="1"/>
  <c r="B5" i="15"/>
  <c r="I8" i="13"/>
  <c r="J8" i="13"/>
  <c r="J35" i="12" l="1"/>
  <c r="J8" i="6"/>
  <c r="I23" i="12"/>
  <c r="J20" i="11"/>
  <c r="J25" i="9"/>
  <c r="I34" i="9"/>
  <c r="I32" i="10"/>
  <c r="I35" i="4"/>
  <c r="I34" i="8"/>
  <c r="I31" i="3"/>
  <c r="I26" i="4"/>
  <c r="I8" i="1"/>
  <c r="I16" i="8"/>
  <c r="I18" i="11"/>
  <c r="I9" i="11"/>
  <c r="I11" i="6"/>
  <c r="J21" i="3"/>
  <c r="J25" i="13"/>
  <c r="I13" i="13"/>
  <c r="J7" i="11"/>
  <c r="I26" i="13"/>
  <c r="J22" i="4"/>
  <c r="J19" i="3"/>
  <c r="J6" i="5"/>
  <c r="I15" i="8"/>
  <c r="I29" i="5"/>
  <c r="I27" i="6"/>
  <c r="I30" i="7"/>
  <c r="J26" i="10"/>
  <c r="I13" i="7"/>
  <c r="I27" i="10"/>
  <c r="J6" i="3"/>
  <c r="J10" i="1"/>
  <c r="J18" i="10"/>
  <c r="J22" i="12"/>
  <c r="I9" i="5"/>
  <c r="I24" i="6"/>
  <c r="J27" i="11"/>
  <c r="I31" i="12"/>
  <c r="I17" i="4"/>
  <c r="I29" i="10"/>
  <c r="I16" i="10"/>
  <c r="I26" i="1"/>
  <c r="I24" i="13"/>
  <c r="I32" i="9"/>
  <c r="J28" i="10"/>
  <c r="J5" i="13"/>
  <c r="I35" i="3"/>
  <c r="I18" i="1"/>
  <c r="I33" i="4"/>
  <c r="I23" i="9"/>
  <c r="I11" i="5"/>
  <c r="I21" i="7"/>
  <c r="J32" i="7"/>
  <c r="J8" i="10"/>
  <c r="J9" i="12"/>
  <c r="I33" i="12"/>
  <c r="I23" i="13"/>
  <c r="J15" i="1"/>
  <c r="I22" i="1"/>
  <c r="J19" i="1"/>
  <c r="J31" i="1"/>
  <c r="J33" i="1"/>
  <c r="I21" i="1"/>
  <c r="I12" i="1"/>
  <c r="I34" i="1"/>
  <c r="I32" i="1"/>
  <c r="I14" i="1"/>
  <c r="J20" i="1"/>
  <c r="I30" i="1"/>
  <c r="J6" i="1"/>
  <c r="I34" i="3"/>
  <c r="I11" i="8"/>
  <c r="J19" i="8"/>
  <c r="I32" i="8"/>
  <c r="I23" i="3"/>
  <c r="J20" i="3"/>
  <c r="J32" i="4"/>
  <c r="J5" i="8"/>
  <c r="I33" i="8"/>
  <c r="I24" i="10"/>
  <c r="J19" i="11"/>
  <c r="J32" i="12"/>
  <c r="J35" i="1"/>
  <c r="I30" i="3"/>
  <c r="I22" i="11"/>
  <c r="I27" i="9"/>
  <c r="I7" i="1"/>
  <c r="J7" i="1" s="1"/>
  <c r="I24" i="8"/>
  <c r="I32" i="5"/>
  <c r="I13" i="9"/>
  <c r="I15" i="7"/>
  <c r="J18" i="4"/>
  <c r="J24" i="5"/>
  <c r="I28" i="6"/>
  <c r="I24" i="7"/>
  <c r="I20" i="8"/>
  <c r="I15" i="9"/>
  <c r="I33" i="10"/>
  <c r="I28" i="1"/>
  <c r="I24" i="1"/>
  <c r="I21" i="8"/>
  <c r="J8" i="7"/>
  <c r="S7" i="7" s="1"/>
  <c r="B7" i="14" s="1"/>
  <c r="I12" i="4"/>
  <c r="J18" i="5"/>
  <c r="J35" i="6"/>
  <c r="I18" i="8"/>
  <c r="I19" i="5"/>
  <c r="I31" i="4"/>
  <c r="J16" i="6"/>
  <c r="S7" i="6" s="1"/>
  <c r="B6" i="14" s="1"/>
  <c r="J34" i="4"/>
  <c r="I14" i="8"/>
  <c r="J10" i="9"/>
  <c r="I14" i="12"/>
  <c r="I10" i="13"/>
  <c r="I16" i="9"/>
  <c r="J16" i="1"/>
  <c r="I25" i="7"/>
  <c r="I26" i="7"/>
  <c r="J15" i="3"/>
  <c r="I22" i="3"/>
  <c r="J34" i="5"/>
  <c r="J29" i="6"/>
  <c r="J28" i="8"/>
  <c r="J5" i="10"/>
  <c r="J35" i="10"/>
  <c r="I17" i="1"/>
  <c r="I31" i="8"/>
  <c r="I15" i="5"/>
  <c r="I30" i="4"/>
  <c r="I16" i="3"/>
  <c r="J13" i="4"/>
  <c r="J17" i="6"/>
  <c r="J22" i="8"/>
  <c r="I18" i="3"/>
  <c r="I5" i="1"/>
  <c r="I25" i="8"/>
  <c r="I5" i="3"/>
  <c r="I24" i="3"/>
  <c r="J12" i="13"/>
  <c r="I16" i="7"/>
  <c r="I19" i="13"/>
  <c r="I34" i="13"/>
  <c r="I35" i="11"/>
  <c r="J25" i="3"/>
  <c r="I26" i="6"/>
  <c r="J16" i="4"/>
  <c r="J11" i="3"/>
  <c r="I25" i="6"/>
  <c r="I17" i="8"/>
  <c r="I27" i="1"/>
  <c r="J33" i="3"/>
  <c r="J7" i="9"/>
  <c r="S7" i="9" s="1"/>
  <c r="B9" i="14" s="1"/>
  <c r="I9" i="10"/>
  <c r="J15" i="10"/>
  <c r="I11" i="12"/>
  <c r="I29" i="7"/>
  <c r="I23" i="10"/>
  <c r="C5" i="1"/>
  <c r="R5" i="4"/>
  <c r="R9" i="5"/>
  <c r="R9" i="11"/>
  <c r="B1" i="15"/>
  <c r="A33" i="15" s="1"/>
  <c r="B5" i="3"/>
  <c r="R8" i="7"/>
  <c r="R9" i="3"/>
  <c r="B5" i="6"/>
  <c r="C5" i="6" s="1"/>
  <c r="R8" i="3"/>
  <c r="B5" i="13"/>
  <c r="B6" i="13" s="1"/>
  <c r="C6" i="13" s="1"/>
  <c r="R9" i="7"/>
  <c r="R8" i="1"/>
  <c r="R8" i="5"/>
  <c r="R5" i="7"/>
  <c r="R5" i="5"/>
  <c r="R5" i="1"/>
  <c r="R9" i="1"/>
  <c r="A2" i="14"/>
  <c r="A3" i="14" s="1"/>
  <c r="A4" i="14" s="1"/>
  <c r="A5" i="14" s="1"/>
  <c r="A6" i="14" s="1"/>
  <c r="A7" i="14" s="1"/>
  <c r="A8" i="14" s="1"/>
  <c r="A9" i="14" s="1"/>
  <c r="A10" i="14" s="1"/>
  <c r="A11" i="14" s="1"/>
  <c r="A12" i="14" s="1"/>
  <c r="A13" i="14" s="1"/>
  <c r="B5" i="4"/>
  <c r="C5" i="4" s="1"/>
  <c r="AW5" i="4" s="1"/>
  <c r="B5" i="12"/>
  <c r="C5" i="12" s="1"/>
  <c r="AY5" i="12" s="1"/>
  <c r="R8" i="13"/>
  <c r="R9" i="12"/>
  <c r="R8" i="12"/>
  <c r="R9" i="4"/>
  <c r="R9" i="13"/>
  <c r="B7" i="1"/>
  <c r="B8" i="1" s="1"/>
  <c r="R8" i="11"/>
  <c r="B7" i="13"/>
  <c r="C5" i="11"/>
  <c r="B6" i="11"/>
  <c r="R5" i="11"/>
  <c r="R8" i="8"/>
  <c r="B5" i="8"/>
  <c r="R9" i="6"/>
  <c r="R5" i="10"/>
  <c r="R9" i="8"/>
  <c r="R8" i="10"/>
  <c r="R8" i="6"/>
  <c r="B5" i="10"/>
  <c r="B7" i="5"/>
  <c r="C6" i="5"/>
  <c r="C8" i="1"/>
  <c r="B9" i="1"/>
  <c r="C5" i="5"/>
  <c r="B6" i="7"/>
  <c r="C5" i="7"/>
  <c r="B6" i="6"/>
  <c r="R8" i="9"/>
  <c r="R5" i="9"/>
  <c r="B5" i="9"/>
  <c r="AW6" i="1"/>
  <c r="AY6" i="1"/>
  <c r="S7" i="5" l="1"/>
  <c r="B5" i="14" s="1"/>
  <c r="S7" i="13"/>
  <c r="B13" i="14" s="1"/>
  <c r="S7" i="3"/>
  <c r="B3" i="14" s="1"/>
  <c r="S7" i="4"/>
  <c r="B4" i="14" s="1"/>
  <c r="S7" i="12"/>
  <c r="B12" i="14" s="1"/>
  <c r="S7" i="11"/>
  <c r="B11" i="14" s="1"/>
  <c r="S7" i="1"/>
  <c r="B2" i="14" s="1"/>
  <c r="A30" i="15"/>
  <c r="A23" i="15"/>
  <c r="B6" i="12"/>
  <c r="A8" i="15"/>
  <c r="A11" i="15" s="1"/>
  <c r="B11" i="15" s="1"/>
  <c r="A31" i="15"/>
  <c r="B31" i="15" s="1"/>
  <c r="B6" i="4"/>
  <c r="C6" i="4" s="1"/>
  <c r="S7" i="8"/>
  <c r="B8" i="14" s="1"/>
  <c r="C7" i="1"/>
  <c r="AY7" i="1" s="1"/>
  <c r="S7" i="10"/>
  <c r="B10" i="14" s="1"/>
  <c r="AW5" i="12"/>
  <c r="C5" i="13"/>
  <c r="AW5" i="13" s="1"/>
  <c r="AY5" i="4"/>
  <c r="C5" i="3"/>
  <c r="B6" i="3"/>
  <c r="A25" i="15"/>
  <c r="A27" i="15"/>
  <c r="A2" i="15"/>
  <c r="B2" i="15" s="1"/>
  <c r="AV5" i="1" s="1"/>
  <c r="K5" i="1" s="1"/>
  <c r="L5" i="1" s="1"/>
  <c r="A17" i="15"/>
  <c r="A28" i="15"/>
  <c r="A29" i="15"/>
  <c r="A3" i="15"/>
  <c r="A12" i="15"/>
  <c r="A10" i="15"/>
  <c r="B10" i="15" s="1"/>
  <c r="A18" i="15"/>
  <c r="B18" i="15" s="1"/>
  <c r="A22" i="15"/>
  <c r="A21" i="15"/>
  <c r="A32" i="15"/>
  <c r="B32" i="15" s="1"/>
  <c r="A19" i="15"/>
  <c r="A26" i="15"/>
  <c r="A20" i="15"/>
  <c r="A24" i="15"/>
  <c r="A4" i="15"/>
  <c r="B4" i="15" s="1"/>
  <c r="AY5" i="1"/>
  <c r="AW5" i="1"/>
  <c r="AY5" i="11"/>
  <c r="AW5" i="11"/>
  <c r="C6" i="12"/>
  <c r="B7" i="12"/>
  <c r="AW6" i="13"/>
  <c r="AY6" i="13"/>
  <c r="AW7" i="1"/>
  <c r="L7" i="13"/>
  <c r="C7" i="13"/>
  <c r="B8" i="13"/>
  <c r="B6" i="8"/>
  <c r="C5" i="8"/>
  <c r="AY5" i="13"/>
  <c r="B6" i="10"/>
  <c r="C5" i="10"/>
  <c r="C6" i="11"/>
  <c r="B7" i="11"/>
  <c r="AY6" i="5"/>
  <c r="AW6" i="5"/>
  <c r="C7" i="5"/>
  <c r="B8" i="5"/>
  <c r="C6" i="7"/>
  <c r="B7" i="7"/>
  <c r="B6" i="9"/>
  <c r="C5" i="9"/>
  <c r="B7" i="6"/>
  <c r="C6" i="6"/>
  <c r="AY5" i="6"/>
  <c r="AW5" i="6"/>
  <c r="AW5" i="5"/>
  <c r="AY5" i="5"/>
  <c r="B10" i="1"/>
  <c r="C9" i="1"/>
  <c r="AY5" i="7"/>
  <c r="AW5" i="7"/>
  <c r="AY8" i="1"/>
  <c r="AW8" i="1"/>
  <c r="A15" i="15" l="1"/>
  <c r="B15" i="15" s="1"/>
  <c r="B8" i="15"/>
  <c r="A16" i="15"/>
  <c r="A6" i="15"/>
  <c r="B6" i="15" s="1"/>
  <c r="B7" i="4"/>
  <c r="A14" i="15"/>
  <c r="B14" i="15" s="1"/>
  <c r="AV7" i="11" s="1"/>
  <c r="A9" i="15"/>
  <c r="B9" i="15" s="1"/>
  <c r="AV8" i="5" s="1"/>
  <c r="A13" i="15"/>
  <c r="A5" i="15"/>
  <c r="A7" i="15"/>
  <c r="B7" i="3"/>
  <c r="AV7" i="3" s="1"/>
  <c r="C6" i="3"/>
  <c r="AY5" i="3"/>
  <c r="AW5" i="3"/>
  <c r="B8" i="11"/>
  <c r="AV8" i="11" s="1"/>
  <c r="C7" i="11"/>
  <c r="B7" i="8"/>
  <c r="C6" i="8"/>
  <c r="B7" i="10"/>
  <c r="C6" i="10"/>
  <c r="AY6" i="12"/>
  <c r="AW6" i="12"/>
  <c r="AW6" i="11"/>
  <c r="AY6" i="11"/>
  <c r="C8" i="13"/>
  <c r="B9" i="13"/>
  <c r="L8" i="13"/>
  <c r="AW5" i="10"/>
  <c r="AY5" i="10"/>
  <c r="AW7" i="13"/>
  <c r="AY7" i="13"/>
  <c r="B8" i="12"/>
  <c r="C7" i="12"/>
  <c r="AY5" i="8"/>
  <c r="AW5" i="8"/>
  <c r="AV5" i="11"/>
  <c r="K5" i="11" s="1"/>
  <c r="AV5" i="13"/>
  <c r="K5" i="13" s="1"/>
  <c r="L5" i="13" s="1"/>
  <c r="C10" i="1"/>
  <c r="AV10" i="1"/>
  <c r="K10" i="1" s="1"/>
  <c r="B11" i="1"/>
  <c r="L10" i="1"/>
  <c r="AV9" i="1"/>
  <c r="AY5" i="9"/>
  <c r="AW5" i="9"/>
  <c r="AW6" i="7"/>
  <c r="AY6" i="7"/>
  <c r="AW7" i="5"/>
  <c r="AY7" i="5"/>
  <c r="B7" i="9"/>
  <c r="C6" i="9"/>
  <c r="C7" i="4"/>
  <c r="B8" i="4"/>
  <c r="AW9" i="1"/>
  <c r="AY9" i="1"/>
  <c r="AW6" i="6"/>
  <c r="AY6" i="6"/>
  <c r="B8" i="7"/>
  <c r="AV7" i="7"/>
  <c r="C7" i="7"/>
  <c r="C7" i="6"/>
  <c r="B8" i="6"/>
  <c r="C8" i="5"/>
  <c r="B9" i="5"/>
  <c r="AY6" i="4"/>
  <c r="AW6" i="4"/>
  <c r="AV6" i="3" l="1"/>
  <c r="AV7" i="6"/>
  <c r="AV5" i="3"/>
  <c r="AV6" i="5"/>
  <c r="K6" i="5" s="1"/>
  <c r="L6" i="5" s="1"/>
  <c r="AV6" i="4"/>
  <c r="AV6" i="1"/>
  <c r="K6" i="1" s="1"/>
  <c r="AV7" i="12"/>
  <c r="AV7" i="10"/>
  <c r="AV7" i="8"/>
  <c r="K5" i="3"/>
  <c r="AV7" i="4"/>
  <c r="AV6" i="6"/>
  <c r="K6" i="6" s="1"/>
  <c r="L6" i="6" s="1"/>
  <c r="AV7" i="5"/>
  <c r="K7" i="5" s="1"/>
  <c r="L7" i="5" s="1"/>
  <c r="AV6" i="13"/>
  <c r="K6" i="13" s="1"/>
  <c r="L6" i="13" s="1"/>
  <c r="AV7" i="1"/>
  <c r="K7" i="1" s="1"/>
  <c r="L7" i="1" s="1"/>
  <c r="AV6" i="11"/>
  <c r="K6" i="11" s="1"/>
  <c r="L6" i="11" s="1"/>
  <c r="AV8" i="1"/>
  <c r="K8" i="1" s="1"/>
  <c r="L8" i="1" s="1"/>
  <c r="AV5" i="7"/>
  <c r="K5" i="7" s="1"/>
  <c r="AV8" i="12"/>
  <c r="AV9" i="13"/>
  <c r="AV6" i="9"/>
  <c r="AV5" i="9"/>
  <c r="K5" i="9" s="1"/>
  <c r="AV5" i="10"/>
  <c r="K5" i="10" s="1"/>
  <c r="AV5" i="8"/>
  <c r="K5" i="8" s="1"/>
  <c r="L5" i="8" s="1"/>
  <c r="AV6" i="10"/>
  <c r="AV5" i="4"/>
  <c r="K5" i="4" s="1"/>
  <c r="AV8" i="13"/>
  <c r="AV6" i="7"/>
  <c r="K6" i="7" s="1"/>
  <c r="L6" i="7" s="1"/>
  <c r="AV5" i="6"/>
  <c r="K5" i="6" s="1"/>
  <c r="AV5" i="12"/>
  <c r="K5" i="12" s="1"/>
  <c r="AV6" i="8"/>
  <c r="AV6" i="12"/>
  <c r="K6" i="12" s="1"/>
  <c r="L6" i="12" s="1"/>
  <c r="AV7" i="13"/>
  <c r="K7" i="13" s="1"/>
  <c r="AV5" i="5"/>
  <c r="K5" i="5" s="1"/>
  <c r="AW6" i="3"/>
  <c r="AY6" i="3"/>
  <c r="K6" i="3" s="1"/>
  <c r="L6" i="3" s="1"/>
  <c r="B8" i="3"/>
  <c r="C7" i="3"/>
  <c r="AW6" i="8"/>
  <c r="AY6" i="8"/>
  <c r="C7" i="8"/>
  <c r="B8" i="8"/>
  <c r="C8" i="12"/>
  <c r="B9" i="12"/>
  <c r="C9" i="13"/>
  <c r="B10" i="13"/>
  <c r="L9" i="13"/>
  <c r="AW7" i="11"/>
  <c r="AY7" i="11"/>
  <c r="K7" i="11" s="1"/>
  <c r="L7" i="11" s="1"/>
  <c r="AY6" i="10"/>
  <c r="AW6" i="10"/>
  <c r="B8" i="10"/>
  <c r="C7" i="10"/>
  <c r="AY7" i="12"/>
  <c r="AW7" i="12"/>
  <c r="AW8" i="13"/>
  <c r="AY8" i="13"/>
  <c r="B9" i="11"/>
  <c r="C8" i="11"/>
  <c r="L5" i="10"/>
  <c r="C9" i="5"/>
  <c r="B10" i="5"/>
  <c r="AV9" i="5"/>
  <c r="AV8" i="7"/>
  <c r="C8" i="7"/>
  <c r="B9" i="7"/>
  <c r="K9" i="1"/>
  <c r="L9" i="1" s="1"/>
  <c r="AW10" i="1"/>
  <c r="AY10" i="1"/>
  <c r="L5" i="3"/>
  <c r="C7" i="9"/>
  <c r="B8" i="9"/>
  <c r="AV7" i="9"/>
  <c r="L5" i="7"/>
  <c r="AY8" i="5"/>
  <c r="K8" i="5" s="1"/>
  <c r="L8" i="5" s="1"/>
  <c r="AW8" i="5"/>
  <c r="AY7" i="6"/>
  <c r="K7" i="6" s="1"/>
  <c r="L7" i="6" s="1"/>
  <c r="AW7" i="6"/>
  <c r="AY7" i="4"/>
  <c r="K7" i="4" s="1"/>
  <c r="AW7" i="4"/>
  <c r="AW6" i="9"/>
  <c r="AY6" i="9"/>
  <c r="L5" i="6"/>
  <c r="L5" i="5"/>
  <c r="L5" i="4"/>
  <c r="B9" i="6"/>
  <c r="C8" i="6"/>
  <c r="AV8" i="6"/>
  <c r="L5" i="12"/>
  <c r="L5" i="11"/>
  <c r="AY7" i="7"/>
  <c r="K7" i="7" s="1"/>
  <c r="AW7" i="7"/>
  <c r="B9" i="4"/>
  <c r="AV8" i="4"/>
  <c r="C8" i="4"/>
  <c r="K6" i="4"/>
  <c r="L6" i="4" s="1"/>
  <c r="B12" i="1"/>
  <c r="C11" i="1"/>
  <c r="AV11" i="1"/>
  <c r="L6" i="1"/>
  <c r="K7" i="12" l="1"/>
  <c r="L7" i="12" s="1"/>
  <c r="K8" i="13"/>
  <c r="K6" i="8"/>
  <c r="L6" i="8" s="1"/>
  <c r="K6" i="9"/>
  <c r="L6" i="9" s="1"/>
  <c r="K6" i="10"/>
  <c r="L6" i="10" s="1"/>
  <c r="AW7" i="3"/>
  <c r="AY7" i="3"/>
  <c r="K7" i="3" s="1"/>
  <c r="L7" i="3" s="1"/>
  <c r="C8" i="3"/>
  <c r="B9" i="3"/>
  <c r="AV8" i="3"/>
  <c r="C8" i="10"/>
  <c r="B9" i="10"/>
  <c r="AV8" i="10"/>
  <c r="AW8" i="12"/>
  <c r="AY8" i="12"/>
  <c r="K8" i="12" s="1"/>
  <c r="L8" i="12" s="1"/>
  <c r="AW8" i="11"/>
  <c r="AY8" i="11"/>
  <c r="K8" i="11" s="1"/>
  <c r="L8" i="11" s="1"/>
  <c r="B10" i="11"/>
  <c r="C9" i="11"/>
  <c r="AV9" i="11"/>
  <c r="C10" i="13"/>
  <c r="AV10" i="13"/>
  <c r="L10" i="13"/>
  <c r="B11" i="13"/>
  <c r="B9" i="8"/>
  <c r="C8" i="8"/>
  <c r="AV8" i="8"/>
  <c r="AY7" i="10"/>
  <c r="K7" i="10" s="1"/>
  <c r="L7" i="10" s="1"/>
  <c r="AW7" i="10"/>
  <c r="B10" i="12"/>
  <c r="C9" i="12"/>
  <c r="AV9" i="12"/>
  <c r="AW9" i="13"/>
  <c r="AY9" i="13"/>
  <c r="K9" i="13" s="1"/>
  <c r="AY7" i="8"/>
  <c r="K7" i="8" s="1"/>
  <c r="L7" i="8" s="1"/>
  <c r="AW7" i="8"/>
  <c r="L7" i="7"/>
  <c r="L7" i="4"/>
  <c r="AW8" i="4"/>
  <c r="AY8" i="4"/>
  <c r="K8" i="4" s="1"/>
  <c r="L8" i="4" s="1"/>
  <c r="C8" i="9"/>
  <c r="AV8" i="9"/>
  <c r="B9" i="9"/>
  <c r="AY8" i="6"/>
  <c r="K8" i="6" s="1"/>
  <c r="L8" i="6" s="1"/>
  <c r="AW8" i="6"/>
  <c r="AY7" i="9"/>
  <c r="K7" i="9" s="1"/>
  <c r="L7" i="9" s="1"/>
  <c r="AW7" i="9"/>
  <c r="B10" i="7"/>
  <c r="AV9" i="7"/>
  <c r="C9" i="7"/>
  <c r="AY9" i="5"/>
  <c r="K9" i="5" s="1"/>
  <c r="AW9" i="5"/>
  <c r="AW11" i="1"/>
  <c r="AY11" i="1"/>
  <c r="K11" i="1" s="1"/>
  <c r="C12" i="1"/>
  <c r="AV12" i="1"/>
  <c r="B13" i="1"/>
  <c r="C9" i="4"/>
  <c r="AV9" i="4"/>
  <c r="B10" i="4"/>
  <c r="L5" i="9"/>
  <c r="AW8" i="7"/>
  <c r="AY8" i="7"/>
  <c r="K8" i="7" s="1"/>
  <c r="B10" i="6"/>
  <c r="C9" i="6"/>
  <c r="AV9" i="6"/>
  <c r="C10" i="5"/>
  <c r="B11" i="5"/>
  <c r="AV10" i="5"/>
  <c r="AV9" i="3" l="1"/>
  <c r="B10" i="3"/>
  <c r="C9" i="3"/>
  <c r="AW8" i="3"/>
  <c r="AY8" i="3"/>
  <c r="K8" i="3" s="1"/>
  <c r="L8" i="3" s="1"/>
  <c r="AY10" i="13"/>
  <c r="K10" i="13" s="1"/>
  <c r="AW10" i="13"/>
  <c r="AW8" i="8"/>
  <c r="AY8" i="8"/>
  <c r="K8" i="8" s="1"/>
  <c r="L8" i="8" s="1"/>
  <c r="AW9" i="11"/>
  <c r="AY9" i="11"/>
  <c r="K9" i="11" s="1"/>
  <c r="L9" i="11" s="1"/>
  <c r="AY9" i="12"/>
  <c r="K9" i="12" s="1"/>
  <c r="L9" i="12" s="1"/>
  <c r="AW9" i="12"/>
  <c r="C9" i="8"/>
  <c r="B10" i="8"/>
  <c r="AV9" i="8"/>
  <c r="B11" i="12"/>
  <c r="C10" i="12"/>
  <c r="AV10" i="12"/>
  <c r="B12" i="13"/>
  <c r="AV11" i="13"/>
  <c r="C11" i="13"/>
  <c r="L11" i="13"/>
  <c r="C9" i="10"/>
  <c r="AV9" i="10"/>
  <c r="B10" i="10"/>
  <c r="C10" i="11"/>
  <c r="B11" i="11"/>
  <c r="AV10" i="11"/>
  <c r="AY8" i="10"/>
  <c r="K8" i="10" s="1"/>
  <c r="L8" i="10" s="1"/>
  <c r="AW8" i="10"/>
  <c r="L11" i="1"/>
  <c r="L8" i="7"/>
  <c r="L9" i="5"/>
  <c r="AW10" i="5"/>
  <c r="AY10" i="5"/>
  <c r="K10" i="5" s="1"/>
  <c r="L10" i="5" s="1"/>
  <c r="AY9" i="4"/>
  <c r="K9" i="4" s="1"/>
  <c r="AW9" i="4"/>
  <c r="AV9" i="9"/>
  <c r="B10" i="9"/>
  <c r="C9" i="9"/>
  <c r="AV13" i="1"/>
  <c r="C13" i="1"/>
  <c r="B14" i="1"/>
  <c r="AY9" i="7"/>
  <c r="K9" i="7" s="1"/>
  <c r="AW9" i="7"/>
  <c r="AY12" i="1"/>
  <c r="K12" i="1" s="1"/>
  <c r="L12" i="1" s="1"/>
  <c r="AW12" i="1"/>
  <c r="AV10" i="6"/>
  <c r="B11" i="6"/>
  <c r="C10" i="6"/>
  <c r="AY9" i="6"/>
  <c r="K9" i="6" s="1"/>
  <c r="AW9" i="6"/>
  <c r="AV11" i="5"/>
  <c r="B12" i="5"/>
  <c r="C11" i="5"/>
  <c r="AV10" i="4"/>
  <c r="C10" i="4"/>
  <c r="B11" i="4"/>
  <c r="C10" i="7"/>
  <c r="B11" i="7"/>
  <c r="AV10" i="7"/>
  <c r="AW8" i="9"/>
  <c r="AY8" i="9"/>
  <c r="K8" i="9" s="1"/>
  <c r="L8" i="9" s="1"/>
  <c r="AW9" i="3" l="1"/>
  <c r="AY9" i="3"/>
  <c r="K9" i="3" s="1"/>
  <c r="L9" i="3" s="1"/>
  <c r="C10" i="3"/>
  <c r="B11" i="3"/>
  <c r="AV10" i="3"/>
  <c r="B12" i="12"/>
  <c r="C11" i="12"/>
  <c r="AV11" i="12"/>
  <c r="C10" i="10"/>
  <c r="B11" i="10"/>
  <c r="AV10" i="10"/>
  <c r="AW9" i="10"/>
  <c r="AY9" i="10"/>
  <c r="K9" i="10" s="1"/>
  <c r="L9" i="10" s="1"/>
  <c r="AY9" i="8"/>
  <c r="K9" i="8" s="1"/>
  <c r="L9" i="8" s="1"/>
  <c r="AW9" i="8"/>
  <c r="AV11" i="11"/>
  <c r="C11" i="11"/>
  <c r="B12" i="11"/>
  <c r="AY10" i="11"/>
  <c r="K10" i="11" s="1"/>
  <c r="L10" i="11" s="1"/>
  <c r="AW10" i="11"/>
  <c r="AY11" i="13"/>
  <c r="K11" i="13" s="1"/>
  <c r="AW11" i="13"/>
  <c r="B13" i="13"/>
  <c r="L12" i="13"/>
  <c r="AV12" i="13"/>
  <c r="C12" i="13"/>
  <c r="C10" i="8"/>
  <c r="B11" i="8"/>
  <c r="AV10" i="8"/>
  <c r="AW10" i="12"/>
  <c r="AY10" i="12"/>
  <c r="K10" i="12" s="1"/>
  <c r="L10" i="12" s="1"/>
  <c r="L9" i="7"/>
  <c r="L9" i="6"/>
  <c r="L9" i="4"/>
  <c r="AV11" i="4"/>
  <c r="B12" i="4"/>
  <c r="C11" i="4"/>
  <c r="AW10" i="6"/>
  <c r="AY10" i="6"/>
  <c r="K10" i="6" s="1"/>
  <c r="L10" i="6" s="1"/>
  <c r="AV14" i="1"/>
  <c r="B15" i="1"/>
  <c r="C14" i="1"/>
  <c r="AW10" i="4"/>
  <c r="AY10" i="4"/>
  <c r="K10" i="4" s="1"/>
  <c r="L10" i="4" s="1"/>
  <c r="AY11" i="5"/>
  <c r="K11" i="5" s="1"/>
  <c r="L11" i="5" s="1"/>
  <c r="AW11" i="5"/>
  <c r="C11" i="6"/>
  <c r="B12" i="6"/>
  <c r="AV11" i="6"/>
  <c r="AW13" i="1"/>
  <c r="AY13" i="1"/>
  <c r="K13" i="1" s="1"/>
  <c r="L13" i="1" s="1"/>
  <c r="C11" i="7"/>
  <c r="B12" i="7"/>
  <c r="AV11" i="7"/>
  <c r="AY9" i="9"/>
  <c r="K9" i="9" s="1"/>
  <c r="AW9" i="9"/>
  <c r="AV12" i="5"/>
  <c r="C12" i="5"/>
  <c r="B13" i="5"/>
  <c r="C10" i="9"/>
  <c r="AV10" i="9"/>
  <c r="B11" i="9"/>
  <c r="AW10" i="7"/>
  <c r="AY10" i="7"/>
  <c r="K10" i="7" s="1"/>
  <c r="B12" i="3" l="1"/>
  <c r="AV11" i="3"/>
  <c r="C11" i="3"/>
  <c r="AW10" i="3"/>
  <c r="AY10" i="3"/>
  <c r="K10" i="3" s="1"/>
  <c r="L10" i="3" s="1"/>
  <c r="B12" i="10"/>
  <c r="AV11" i="10"/>
  <c r="C11" i="10"/>
  <c r="B12" i="8"/>
  <c r="C11" i="8"/>
  <c r="AV11" i="8"/>
  <c r="B13" i="11"/>
  <c r="AV12" i="11"/>
  <c r="C12" i="11"/>
  <c r="L12" i="11"/>
  <c r="AY11" i="12"/>
  <c r="K11" i="12" s="1"/>
  <c r="L11" i="12" s="1"/>
  <c r="AW11" i="12"/>
  <c r="AY12" i="13"/>
  <c r="K12" i="13" s="1"/>
  <c r="AW12" i="13"/>
  <c r="AY10" i="10"/>
  <c r="K10" i="10" s="1"/>
  <c r="L10" i="10" s="1"/>
  <c r="AW10" i="10"/>
  <c r="B14" i="13"/>
  <c r="AV13" i="13"/>
  <c r="L13" i="13"/>
  <c r="C13" i="13"/>
  <c r="AW10" i="8"/>
  <c r="AY10" i="8"/>
  <c r="K10" i="8" s="1"/>
  <c r="L10" i="8" s="1"/>
  <c r="AY11" i="11"/>
  <c r="K11" i="11" s="1"/>
  <c r="L11" i="11" s="1"/>
  <c r="AW11" i="11"/>
  <c r="C12" i="12"/>
  <c r="B13" i="12"/>
  <c r="AV12" i="12"/>
  <c r="L9" i="9"/>
  <c r="L10" i="7"/>
  <c r="AW12" i="5"/>
  <c r="AY12" i="5"/>
  <c r="K12" i="5" s="1"/>
  <c r="AV11" i="9"/>
  <c r="B12" i="9"/>
  <c r="C11" i="9"/>
  <c r="C12" i="6"/>
  <c r="AV12" i="6"/>
  <c r="B13" i="6"/>
  <c r="C15" i="1"/>
  <c r="AV15" i="1"/>
  <c r="B16" i="1"/>
  <c r="AW11" i="4"/>
  <c r="AY11" i="4"/>
  <c r="K11" i="4" s="1"/>
  <c r="L11" i="4" s="1"/>
  <c r="AW14" i="1"/>
  <c r="AY14" i="1"/>
  <c r="K14" i="1" s="1"/>
  <c r="B13" i="4"/>
  <c r="C12" i="4"/>
  <c r="AV12" i="4"/>
  <c r="C12" i="7"/>
  <c r="AV12" i="7"/>
  <c r="B13" i="7"/>
  <c r="AW11" i="6"/>
  <c r="AY11" i="6"/>
  <c r="K11" i="6" s="1"/>
  <c r="AY10" i="9"/>
  <c r="K10" i="9" s="1"/>
  <c r="AW10" i="9"/>
  <c r="C13" i="5"/>
  <c r="AV13" i="5"/>
  <c r="B14" i="5"/>
  <c r="AW11" i="7"/>
  <c r="AY11" i="7"/>
  <c r="K11" i="7" s="1"/>
  <c r="L11" i="7" s="1"/>
  <c r="AY11" i="3" l="1"/>
  <c r="K11" i="3" s="1"/>
  <c r="L11" i="3" s="1"/>
  <c r="AW11" i="3"/>
  <c r="B13" i="3"/>
  <c r="AV12" i="3"/>
  <c r="C12" i="3"/>
  <c r="AW12" i="12"/>
  <c r="AY12" i="12"/>
  <c r="K12" i="12" s="1"/>
  <c r="L12" i="12" s="1"/>
  <c r="AY13" i="13"/>
  <c r="K13" i="13" s="1"/>
  <c r="AW13" i="13"/>
  <c r="AV13" i="11"/>
  <c r="C13" i="11"/>
  <c r="B14" i="11"/>
  <c r="L13" i="11"/>
  <c r="AY11" i="8"/>
  <c r="K11" i="8" s="1"/>
  <c r="L11" i="8" s="1"/>
  <c r="AW11" i="8"/>
  <c r="AV14" i="13"/>
  <c r="L14" i="13"/>
  <c r="C14" i="13"/>
  <c r="B15" i="13"/>
  <c r="B13" i="8"/>
  <c r="C12" i="8"/>
  <c r="AV12" i="8"/>
  <c r="AV12" i="10"/>
  <c r="B13" i="10"/>
  <c r="C12" i="10"/>
  <c r="C13" i="12"/>
  <c r="B14" i="12"/>
  <c r="AV13" i="12"/>
  <c r="AW11" i="10"/>
  <c r="AY11" i="10"/>
  <c r="K11" i="10" s="1"/>
  <c r="L11" i="10" s="1"/>
  <c r="AY12" i="11"/>
  <c r="K12" i="11" s="1"/>
  <c r="AW12" i="11"/>
  <c r="L12" i="5"/>
  <c r="L10" i="9"/>
  <c r="B15" i="5"/>
  <c r="C14" i="5"/>
  <c r="AV14" i="5"/>
  <c r="AW12" i="7"/>
  <c r="AY12" i="7"/>
  <c r="K12" i="7" s="1"/>
  <c r="L12" i="7" s="1"/>
  <c r="AW12" i="6"/>
  <c r="AY12" i="6"/>
  <c r="K12" i="6" s="1"/>
  <c r="AW11" i="9"/>
  <c r="AY11" i="9"/>
  <c r="K11" i="9" s="1"/>
  <c r="L11" i="9" s="1"/>
  <c r="L14" i="1"/>
  <c r="AW15" i="1"/>
  <c r="AY15" i="1"/>
  <c r="K15" i="1" s="1"/>
  <c r="L15" i="1" s="1"/>
  <c r="AW13" i="5"/>
  <c r="AY13" i="5"/>
  <c r="K13" i="5" s="1"/>
  <c r="L13" i="5" s="1"/>
  <c r="L11" i="6"/>
  <c r="AV13" i="7"/>
  <c r="B14" i="7"/>
  <c r="C13" i="7"/>
  <c r="AY12" i="4"/>
  <c r="K12" i="4" s="1"/>
  <c r="L12" i="4" s="1"/>
  <c r="AW12" i="4"/>
  <c r="B17" i="1"/>
  <c r="C16" i="1"/>
  <c r="AV16" i="1"/>
  <c r="AV12" i="9"/>
  <c r="B13" i="9"/>
  <c r="C12" i="9"/>
  <c r="B14" i="4"/>
  <c r="C13" i="4"/>
  <c r="AV13" i="4"/>
  <c r="AV13" i="6"/>
  <c r="B14" i="6"/>
  <c r="C13" i="6"/>
  <c r="AY12" i="3" l="1"/>
  <c r="K12" i="3" s="1"/>
  <c r="L12" i="3" s="1"/>
  <c r="AW12" i="3"/>
  <c r="AV13" i="3"/>
  <c r="B14" i="3"/>
  <c r="C13" i="3"/>
  <c r="AV14" i="11"/>
  <c r="C14" i="11"/>
  <c r="B15" i="11"/>
  <c r="L14" i="11"/>
  <c r="C14" i="12"/>
  <c r="B15" i="12"/>
  <c r="AV14" i="12"/>
  <c r="L14" i="12"/>
  <c r="AY12" i="8"/>
  <c r="K12" i="8" s="1"/>
  <c r="L12" i="8" s="1"/>
  <c r="AW12" i="8"/>
  <c r="AY13" i="11"/>
  <c r="K13" i="11" s="1"/>
  <c r="AW13" i="11"/>
  <c r="AW13" i="12"/>
  <c r="AY13" i="12"/>
  <c r="K13" i="12" s="1"/>
  <c r="L13" i="12" s="1"/>
  <c r="C13" i="8"/>
  <c r="B14" i="8"/>
  <c r="AV13" i="8"/>
  <c r="C13" i="10"/>
  <c r="AV13" i="10"/>
  <c r="B14" i="10"/>
  <c r="AY14" i="13"/>
  <c r="K14" i="13" s="1"/>
  <c r="AW14" i="13"/>
  <c r="AW12" i="10"/>
  <c r="AY12" i="10"/>
  <c r="K12" i="10" s="1"/>
  <c r="L12" i="10" s="1"/>
  <c r="B16" i="13"/>
  <c r="AV15" i="13"/>
  <c r="C15" i="13"/>
  <c r="L15" i="13"/>
  <c r="L12" i="6"/>
  <c r="AW13" i="6"/>
  <c r="AY13" i="6"/>
  <c r="K13" i="6" s="1"/>
  <c r="L13" i="6" s="1"/>
  <c r="AY13" i="4"/>
  <c r="K13" i="4" s="1"/>
  <c r="L13" i="4" s="1"/>
  <c r="AW13" i="4"/>
  <c r="AV14" i="4"/>
  <c r="C14" i="4"/>
  <c r="B15" i="4"/>
  <c r="AY16" i="1"/>
  <c r="K16" i="1" s="1"/>
  <c r="L16" i="1" s="1"/>
  <c r="AW16" i="1"/>
  <c r="AY12" i="9"/>
  <c r="K12" i="9" s="1"/>
  <c r="L12" i="9" s="1"/>
  <c r="AW12" i="9"/>
  <c r="B18" i="1"/>
  <c r="C17" i="1"/>
  <c r="AV17" i="1"/>
  <c r="AY13" i="7"/>
  <c r="K13" i="7" s="1"/>
  <c r="L13" i="7" s="1"/>
  <c r="AW13" i="7"/>
  <c r="B16" i="5"/>
  <c r="AV15" i="5"/>
  <c r="C15" i="5"/>
  <c r="C14" i="6"/>
  <c r="B15" i="6"/>
  <c r="AV14" i="6"/>
  <c r="AV13" i="9"/>
  <c r="C13" i="9"/>
  <c r="B14" i="9"/>
  <c r="C14" i="7"/>
  <c r="B15" i="7"/>
  <c r="AV14" i="7"/>
  <c r="AW14" i="5"/>
  <c r="AY14" i="5"/>
  <c r="K14" i="5" s="1"/>
  <c r="L14" i="5" s="1"/>
  <c r="AY13" i="3" l="1"/>
  <c r="K13" i="3" s="1"/>
  <c r="L13" i="3" s="1"/>
  <c r="AW13" i="3"/>
  <c r="C14" i="3"/>
  <c r="B15" i="3"/>
  <c r="AV14" i="3"/>
  <c r="AY14" i="11"/>
  <c r="K14" i="11" s="1"/>
  <c r="AW14" i="11"/>
  <c r="C16" i="13"/>
  <c r="AV16" i="13"/>
  <c r="B17" i="13"/>
  <c r="L16" i="13"/>
  <c r="AW13" i="10"/>
  <c r="AY13" i="10"/>
  <c r="K13" i="10" s="1"/>
  <c r="L13" i="10" s="1"/>
  <c r="C15" i="12"/>
  <c r="B16" i="12"/>
  <c r="AV15" i="12"/>
  <c r="L15" i="12"/>
  <c r="AV14" i="8"/>
  <c r="C14" i="8"/>
  <c r="B15" i="8"/>
  <c r="AW14" i="12"/>
  <c r="AY14" i="12"/>
  <c r="K14" i="12" s="1"/>
  <c r="AY15" i="13"/>
  <c r="K15" i="13" s="1"/>
  <c r="AW15" i="13"/>
  <c r="B15" i="10"/>
  <c r="C14" i="10"/>
  <c r="AV14" i="10"/>
  <c r="AY13" i="8"/>
  <c r="K13" i="8" s="1"/>
  <c r="L13" i="8" s="1"/>
  <c r="AW13" i="8"/>
  <c r="B16" i="11"/>
  <c r="AV15" i="11"/>
  <c r="C15" i="11"/>
  <c r="AW17" i="1"/>
  <c r="AY17" i="1"/>
  <c r="K17" i="1" s="1"/>
  <c r="L17" i="1" s="1"/>
  <c r="AY15" i="5"/>
  <c r="K15" i="5" s="1"/>
  <c r="L15" i="5" s="1"/>
  <c r="AW15" i="5"/>
  <c r="B15" i="9"/>
  <c r="AV14" i="9"/>
  <c r="C14" i="9"/>
  <c r="C15" i="6"/>
  <c r="B16" i="6"/>
  <c r="AV15" i="6"/>
  <c r="C16" i="5"/>
  <c r="AV16" i="5"/>
  <c r="B17" i="5"/>
  <c r="AV18" i="1"/>
  <c r="B19" i="1"/>
  <c r="C18" i="1"/>
  <c r="B16" i="4"/>
  <c r="AV15" i="4"/>
  <c r="C15" i="4"/>
  <c r="B16" i="7"/>
  <c r="C15" i="7"/>
  <c r="AV15" i="7"/>
  <c r="AW13" i="9"/>
  <c r="AY13" i="9"/>
  <c r="K13" i="9" s="1"/>
  <c r="L13" i="9" s="1"/>
  <c r="AY14" i="4"/>
  <c r="K14" i="4" s="1"/>
  <c r="L14" i="4" s="1"/>
  <c r="AW14" i="4"/>
  <c r="AW14" i="7"/>
  <c r="AY14" i="7"/>
  <c r="K14" i="7" s="1"/>
  <c r="L14" i="7" s="1"/>
  <c r="AY14" i="6"/>
  <c r="K14" i="6" s="1"/>
  <c r="L14" i="6" s="1"/>
  <c r="AW14" i="6"/>
  <c r="AV15" i="3" l="1"/>
  <c r="B16" i="3"/>
  <c r="C15" i="3"/>
  <c r="AY14" i="3"/>
  <c r="K14" i="3" s="1"/>
  <c r="L14" i="3" s="1"/>
  <c r="AW14" i="3"/>
  <c r="B17" i="11"/>
  <c r="AV16" i="11"/>
  <c r="C16" i="11"/>
  <c r="B17" i="12"/>
  <c r="AV16" i="12"/>
  <c r="C16" i="12"/>
  <c r="AY16" i="13"/>
  <c r="K16" i="13" s="1"/>
  <c r="AW16" i="13"/>
  <c r="AV15" i="8"/>
  <c r="B16" i="8"/>
  <c r="C15" i="8"/>
  <c r="AY15" i="12"/>
  <c r="K15" i="12" s="1"/>
  <c r="AW15" i="12"/>
  <c r="AY15" i="11"/>
  <c r="K15" i="11" s="1"/>
  <c r="L15" i="11" s="1"/>
  <c r="AW15" i="11"/>
  <c r="AY14" i="10"/>
  <c r="K14" i="10" s="1"/>
  <c r="L14" i="10" s="1"/>
  <c r="AW14" i="10"/>
  <c r="B16" i="10"/>
  <c r="C15" i="10"/>
  <c r="AV15" i="10"/>
  <c r="L17" i="13"/>
  <c r="C17" i="13"/>
  <c r="AV17" i="13"/>
  <c r="B18" i="13"/>
  <c r="AY14" i="8"/>
  <c r="K14" i="8" s="1"/>
  <c r="L14" i="8" s="1"/>
  <c r="AW14" i="8"/>
  <c r="AY14" i="9"/>
  <c r="K14" i="9" s="1"/>
  <c r="L14" i="9" s="1"/>
  <c r="AW14" i="9"/>
  <c r="B20" i="1"/>
  <c r="C19" i="1"/>
  <c r="AV19" i="1"/>
  <c r="AW15" i="4"/>
  <c r="AY15" i="4"/>
  <c r="K15" i="4" s="1"/>
  <c r="L15" i="4" s="1"/>
  <c r="C16" i="6"/>
  <c r="B17" i="6"/>
  <c r="AV16" i="6"/>
  <c r="AV15" i="9"/>
  <c r="B16" i="9"/>
  <c r="C15" i="9"/>
  <c r="AY18" i="1"/>
  <c r="K18" i="1" s="1"/>
  <c r="L18" i="1" s="1"/>
  <c r="AW18" i="1"/>
  <c r="AY15" i="7"/>
  <c r="K15" i="7" s="1"/>
  <c r="L15" i="7" s="1"/>
  <c r="AW15" i="7"/>
  <c r="AV17" i="5"/>
  <c r="B18" i="5"/>
  <c r="C17" i="5"/>
  <c r="AV16" i="7"/>
  <c r="B17" i="7"/>
  <c r="C16" i="7"/>
  <c r="B17" i="4"/>
  <c r="C16" i="4"/>
  <c r="AV16" i="4"/>
  <c r="AY15" i="6"/>
  <c r="K15" i="6" s="1"/>
  <c r="L15" i="6" s="1"/>
  <c r="AW15" i="6"/>
  <c r="AY16" i="5"/>
  <c r="K16" i="5" s="1"/>
  <c r="L16" i="5" s="1"/>
  <c r="AW16" i="5"/>
  <c r="AY15" i="3" l="1"/>
  <c r="K15" i="3" s="1"/>
  <c r="L15" i="3" s="1"/>
  <c r="AW15" i="3"/>
  <c r="C16" i="3"/>
  <c r="B17" i="3"/>
  <c r="AV16" i="3"/>
  <c r="AY16" i="11"/>
  <c r="K16" i="11" s="1"/>
  <c r="L16" i="11" s="1"/>
  <c r="AW16" i="11"/>
  <c r="AW15" i="8"/>
  <c r="AY15" i="8"/>
  <c r="K15" i="8" s="1"/>
  <c r="L15" i="8" s="1"/>
  <c r="C18" i="13"/>
  <c r="L18" i="13"/>
  <c r="AV18" i="13"/>
  <c r="B19" i="13"/>
  <c r="C16" i="10"/>
  <c r="B17" i="10"/>
  <c r="AV16" i="10"/>
  <c r="AW16" i="12"/>
  <c r="AY16" i="12"/>
  <c r="K16" i="12" s="1"/>
  <c r="L16" i="12" s="1"/>
  <c r="AY17" i="13"/>
  <c r="K17" i="13" s="1"/>
  <c r="AW17" i="13"/>
  <c r="B18" i="12"/>
  <c r="AV17" i="12"/>
  <c r="C17" i="12"/>
  <c r="AW15" i="10"/>
  <c r="AY15" i="10"/>
  <c r="K15" i="10" s="1"/>
  <c r="L15" i="10" s="1"/>
  <c r="AV16" i="8"/>
  <c r="C16" i="8"/>
  <c r="B17" i="8"/>
  <c r="C17" i="11"/>
  <c r="B18" i="11"/>
  <c r="AV17" i="11"/>
  <c r="AY16" i="4"/>
  <c r="K16" i="4" s="1"/>
  <c r="L16" i="4" s="1"/>
  <c r="AW16" i="4"/>
  <c r="AV20" i="1"/>
  <c r="B21" i="1"/>
  <c r="C20" i="1"/>
  <c r="AV16" i="9"/>
  <c r="B17" i="9"/>
  <c r="C16" i="9"/>
  <c r="B18" i="7"/>
  <c r="AV17" i="7"/>
  <c r="C17" i="7"/>
  <c r="AY17" i="5"/>
  <c r="K17" i="5" s="1"/>
  <c r="L17" i="5" s="1"/>
  <c r="AW17" i="5"/>
  <c r="B18" i="4"/>
  <c r="AV17" i="4"/>
  <c r="C17" i="4"/>
  <c r="AY15" i="9"/>
  <c r="K15" i="9" s="1"/>
  <c r="L15" i="9" s="1"/>
  <c r="AW15" i="9"/>
  <c r="AV17" i="6"/>
  <c r="C17" i="6"/>
  <c r="B18" i="6"/>
  <c r="AW16" i="7"/>
  <c r="AY16" i="7"/>
  <c r="K16" i="7" s="1"/>
  <c r="L16" i="7" s="1"/>
  <c r="AV18" i="5"/>
  <c r="C18" i="5"/>
  <c r="B19" i="5"/>
  <c r="AY16" i="6"/>
  <c r="K16" i="6" s="1"/>
  <c r="L16" i="6" s="1"/>
  <c r="AW16" i="6"/>
  <c r="AW19" i="1"/>
  <c r="AY19" i="1"/>
  <c r="K19" i="1" s="1"/>
  <c r="L19" i="1" s="1"/>
  <c r="B18" i="3" l="1"/>
  <c r="AV17" i="3"/>
  <c r="C17" i="3"/>
  <c r="AW16" i="3"/>
  <c r="AY16" i="3"/>
  <c r="K16" i="3" s="1"/>
  <c r="L16" i="3" s="1"/>
  <c r="AW16" i="8"/>
  <c r="AY16" i="8"/>
  <c r="K16" i="8" s="1"/>
  <c r="L16" i="8" s="1"/>
  <c r="L18" i="12"/>
  <c r="B19" i="12"/>
  <c r="AV18" i="12"/>
  <c r="C18" i="12"/>
  <c r="AW17" i="11"/>
  <c r="AY17" i="11"/>
  <c r="K17" i="11" s="1"/>
  <c r="L17" i="11" s="1"/>
  <c r="B20" i="13"/>
  <c r="AV19" i="13"/>
  <c r="C19" i="13"/>
  <c r="L19" i="13"/>
  <c r="AV17" i="8"/>
  <c r="B18" i="8"/>
  <c r="C17" i="8"/>
  <c r="AW18" i="13"/>
  <c r="AY18" i="13"/>
  <c r="K18" i="13" s="1"/>
  <c r="B18" i="10"/>
  <c r="C17" i="10"/>
  <c r="AV17" i="10"/>
  <c r="C18" i="11"/>
  <c r="B19" i="11"/>
  <c r="AV18" i="11"/>
  <c r="AY16" i="10"/>
  <c r="K16" i="10" s="1"/>
  <c r="L16" i="10" s="1"/>
  <c r="AW16" i="10"/>
  <c r="AW17" i="12"/>
  <c r="AY17" i="12"/>
  <c r="K17" i="12" s="1"/>
  <c r="L17" i="12" s="1"/>
  <c r="AW17" i="4"/>
  <c r="AY17" i="4"/>
  <c r="K17" i="4" s="1"/>
  <c r="L17" i="4" s="1"/>
  <c r="AW18" i="5"/>
  <c r="AY18" i="5"/>
  <c r="K18" i="5" s="1"/>
  <c r="L18" i="5" s="1"/>
  <c r="C18" i="7"/>
  <c r="AV18" i="7"/>
  <c r="B19" i="7"/>
  <c r="AY20" i="1"/>
  <c r="K20" i="1" s="1"/>
  <c r="L20" i="1" s="1"/>
  <c r="AW20" i="1"/>
  <c r="AY16" i="9"/>
  <c r="K16" i="9" s="1"/>
  <c r="L16" i="9" s="1"/>
  <c r="AW16" i="9"/>
  <c r="B22" i="1"/>
  <c r="AV21" i="1"/>
  <c r="C21" i="1"/>
  <c r="C18" i="6"/>
  <c r="AV18" i="6"/>
  <c r="B19" i="6"/>
  <c r="B19" i="4"/>
  <c r="C18" i="4"/>
  <c r="AV18" i="4"/>
  <c r="B18" i="9"/>
  <c r="C17" i="9"/>
  <c r="AV17" i="9"/>
  <c r="AY17" i="6"/>
  <c r="K17" i="6" s="1"/>
  <c r="L17" i="6" s="1"/>
  <c r="AW17" i="6"/>
  <c r="AV19" i="5"/>
  <c r="C19" i="5"/>
  <c r="B20" i="5"/>
  <c r="AY17" i="7"/>
  <c r="K17" i="7" s="1"/>
  <c r="L17" i="7" s="1"/>
  <c r="AW17" i="7"/>
  <c r="AW17" i="3" l="1"/>
  <c r="AY17" i="3"/>
  <c r="K17" i="3" s="1"/>
  <c r="L17" i="3" s="1"/>
  <c r="C18" i="3"/>
  <c r="B19" i="3"/>
  <c r="AV18" i="3"/>
  <c r="AY17" i="10"/>
  <c r="K17" i="10" s="1"/>
  <c r="L17" i="10" s="1"/>
  <c r="AW17" i="10"/>
  <c r="B19" i="8"/>
  <c r="AV18" i="8"/>
  <c r="C18" i="8"/>
  <c r="AW18" i="12"/>
  <c r="AY18" i="12"/>
  <c r="K18" i="12" s="1"/>
  <c r="B20" i="11"/>
  <c r="AV19" i="11"/>
  <c r="C19" i="11"/>
  <c r="AV20" i="13"/>
  <c r="L20" i="13"/>
  <c r="C20" i="13"/>
  <c r="B21" i="13"/>
  <c r="AY18" i="11"/>
  <c r="K18" i="11" s="1"/>
  <c r="L18" i="11" s="1"/>
  <c r="AW18" i="11"/>
  <c r="L19" i="12"/>
  <c r="C19" i="12"/>
  <c r="B20" i="12"/>
  <c r="AV19" i="12"/>
  <c r="AW17" i="8"/>
  <c r="AY17" i="8"/>
  <c r="K17" i="8" s="1"/>
  <c r="L17" i="8" s="1"/>
  <c r="AV18" i="10"/>
  <c r="C18" i="10"/>
  <c r="B19" i="10"/>
  <c r="AW19" i="13"/>
  <c r="AY19" i="13"/>
  <c r="K19" i="13" s="1"/>
  <c r="C19" i="4"/>
  <c r="B20" i="4"/>
  <c r="AV19" i="4"/>
  <c r="C19" i="6"/>
  <c r="B20" i="6"/>
  <c r="AV19" i="6"/>
  <c r="AV20" i="5"/>
  <c r="B21" i="5"/>
  <c r="C20" i="5"/>
  <c r="AW21" i="1"/>
  <c r="AY21" i="1"/>
  <c r="K21" i="1" s="1"/>
  <c r="L21" i="1" s="1"/>
  <c r="C19" i="7"/>
  <c r="B20" i="7"/>
  <c r="AV19" i="7"/>
  <c r="AW19" i="5"/>
  <c r="AY19" i="5"/>
  <c r="K19" i="5" s="1"/>
  <c r="L19" i="5" s="1"/>
  <c r="AY18" i="6"/>
  <c r="K18" i="6" s="1"/>
  <c r="L18" i="6" s="1"/>
  <c r="AW18" i="6"/>
  <c r="AY18" i="4"/>
  <c r="K18" i="4" s="1"/>
  <c r="L18" i="4" s="1"/>
  <c r="AW18" i="4"/>
  <c r="B19" i="9"/>
  <c r="C18" i="9"/>
  <c r="AV18" i="9"/>
  <c r="AY17" i="9"/>
  <c r="K17" i="9" s="1"/>
  <c r="L17" i="9" s="1"/>
  <c r="AW17" i="9"/>
  <c r="AV22" i="1"/>
  <c r="B23" i="1"/>
  <c r="C22" i="1"/>
  <c r="AW18" i="7"/>
  <c r="AY18" i="7"/>
  <c r="K18" i="7" s="1"/>
  <c r="L18" i="7" s="1"/>
  <c r="AV19" i="3" l="1"/>
  <c r="B20" i="3"/>
  <c r="C19" i="3"/>
  <c r="AY18" i="3"/>
  <c r="K18" i="3" s="1"/>
  <c r="L18" i="3" s="1"/>
  <c r="AW18" i="3"/>
  <c r="AW19" i="12"/>
  <c r="AY19" i="12"/>
  <c r="K19" i="12" s="1"/>
  <c r="C19" i="8"/>
  <c r="AV19" i="8"/>
  <c r="B20" i="8"/>
  <c r="AV20" i="11"/>
  <c r="B21" i="11"/>
  <c r="C20" i="11"/>
  <c r="B20" i="10"/>
  <c r="C19" i="10"/>
  <c r="AV19" i="10"/>
  <c r="AW18" i="10"/>
  <c r="AY18" i="10"/>
  <c r="K18" i="10" s="1"/>
  <c r="L18" i="10" s="1"/>
  <c r="L21" i="13"/>
  <c r="B22" i="13"/>
  <c r="AV21" i="13"/>
  <c r="C21" i="13"/>
  <c r="AY18" i="8"/>
  <c r="K18" i="8" s="1"/>
  <c r="L18" i="8" s="1"/>
  <c r="AW18" i="8"/>
  <c r="C20" i="12"/>
  <c r="L20" i="12"/>
  <c r="AV20" i="12"/>
  <c r="B21" i="12"/>
  <c r="AY20" i="13"/>
  <c r="K20" i="13" s="1"/>
  <c r="AW20" i="13"/>
  <c r="AW19" i="11"/>
  <c r="AY19" i="11"/>
  <c r="K19" i="11" s="1"/>
  <c r="L19" i="11" s="1"/>
  <c r="C20" i="7"/>
  <c r="B21" i="7"/>
  <c r="AV20" i="7"/>
  <c r="AW18" i="9"/>
  <c r="AY18" i="9"/>
  <c r="K18" i="9" s="1"/>
  <c r="L18" i="9" s="1"/>
  <c r="C21" i="5"/>
  <c r="AV21" i="5"/>
  <c r="B22" i="5"/>
  <c r="B24" i="1"/>
  <c r="C23" i="1"/>
  <c r="AV23" i="1"/>
  <c r="AV19" i="9"/>
  <c r="B20" i="9"/>
  <c r="C19" i="9"/>
  <c r="AY20" i="5"/>
  <c r="K20" i="5" s="1"/>
  <c r="L20" i="5" s="1"/>
  <c r="AW20" i="5"/>
  <c r="AV20" i="4"/>
  <c r="C20" i="4"/>
  <c r="B21" i="4"/>
  <c r="AW22" i="1"/>
  <c r="AY22" i="1"/>
  <c r="K22" i="1" s="1"/>
  <c r="L22" i="1" s="1"/>
  <c r="AW19" i="6"/>
  <c r="AY19" i="6"/>
  <c r="K19" i="6" s="1"/>
  <c r="L19" i="6" s="1"/>
  <c r="AW19" i="7"/>
  <c r="AY19" i="7"/>
  <c r="K19" i="7" s="1"/>
  <c r="L19" i="7" s="1"/>
  <c r="AV20" i="6"/>
  <c r="C20" i="6"/>
  <c r="B21" i="6"/>
  <c r="AY19" i="4"/>
  <c r="K19" i="4" s="1"/>
  <c r="L19" i="4" s="1"/>
  <c r="AW19" i="4"/>
  <c r="AY19" i="3" l="1"/>
  <c r="K19" i="3" s="1"/>
  <c r="L19" i="3" s="1"/>
  <c r="AW19" i="3"/>
  <c r="B21" i="3"/>
  <c r="AV20" i="3"/>
  <c r="C20" i="3"/>
  <c r="B21" i="8"/>
  <c r="C20" i="8"/>
  <c r="AV20" i="8"/>
  <c r="AY21" i="13"/>
  <c r="K21" i="13" s="1"/>
  <c r="AW21" i="13"/>
  <c r="AY20" i="11"/>
  <c r="K20" i="11" s="1"/>
  <c r="L20" i="11" s="1"/>
  <c r="AW20" i="11"/>
  <c r="AW19" i="8"/>
  <c r="AY19" i="8"/>
  <c r="K19" i="8" s="1"/>
  <c r="L19" i="8" s="1"/>
  <c r="AV21" i="12"/>
  <c r="C21" i="12"/>
  <c r="L21" i="12"/>
  <c r="B22" i="12"/>
  <c r="L22" i="13"/>
  <c r="B23" i="13"/>
  <c r="AV22" i="13"/>
  <c r="C22" i="13"/>
  <c r="AY19" i="10"/>
  <c r="K19" i="10" s="1"/>
  <c r="L19" i="10" s="1"/>
  <c r="AW19" i="10"/>
  <c r="AW20" i="12"/>
  <c r="AY20" i="12"/>
  <c r="K20" i="12" s="1"/>
  <c r="C20" i="10"/>
  <c r="AV20" i="10"/>
  <c r="B21" i="10"/>
  <c r="AV21" i="11"/>
  <c r="B22" i="11"/>
  <c r="C21" i="11"/>
  <c r="AW19" i="9"/>
  <c r="AY19" i="9"/>
  <c r="K19" i="9" s="1"/>
  <c r="L19" i="9" s="1"/>
  <c r="B25" i="1"/>
  <c r="AV24" i="1"/>
  <c r="C24" i="1"/>
  <c r="AY21" i="5"/>
  <c r="K21" i="5" s="1"/>
  <c r="L21" i="5" s="1"/>
  <c r="AW21" i="5"/>
  <c r="AY23" i="1"/>
  <c r="K23" i="1" s="1"/>
  <c r="L23" i="1" s="1"/>
  <c r="AW23" i="1"/>
  <c r="B22" i="6"/>
  <c r="C21" i="6"/>
  <c r="AV21" i="6"/>
  <c r="C20" i="9"/>
  <c r="B21" i="9"/>
  <c r="AV20" i="9"/>
  <c r="AW20" i="4"/>
  <c r="AY20" i="4"/>
  <c r="K20" i="4" s="1"/>
  <c r="L20" i="4" s="1"/>
  <c r="B22" i="7"/>
  <c r="C21" i="7"/>
  <c r="AV21" i="7"/>
  <c r="AW20" i="6"/>
  <c r="AY20" i="6"/>
  <c r="K20" i="6" s="1"/>
  <c r="L20" i="6" s="1"/>
  <c r="AV21" i="4"/>
  <c r="C21" i="4"/>
  <c r="B22" i="4"/>
  <c r="B23" i="5"/>
  <c r="C22" i="5"/>
  <c r="AV22" i="5"/>
  <c r="AW20" i="7"/>
  <c r="AY20" i="7"/>
  <c r="K20" i="7" s="1"/>
  <c r="L20" i="7" s="1"/>
  <c r="AW20" i="3" l="1"/>
  <c r="AY20" i="3"/>
  <c r="K20" i="3" s="1"/>
  <c r="L20" i="3" s="1"/>
  <c r="C21" i="3"/>
  <c r="B22" i="3"/>
  <c r="AV21" i="3"/>
  <c r="AY21" i="11"/>
  <c r="K21" i="11" s="1"/>
  <c r="L21" i="11" s="1"/>
  <c r="AW21" i="11"/>
  <c r="B24" i="13"/>
  <c r="C23" i="13"/>
  <c r="L23" i="13"/>
  <c r="AV23" i="13"/>
  <c r="B22" i="10"/>
  <c r="C21" i="10"/>
  <c r="AV21" i="10"/>
  <c r="L22" i="12"/>
  <c r="AV22" i="12"/>
  <c r="B23" i="12"/>
  <c r="C22" i="12"/>
  <c r="AY20" i="8"/>
  <c r="K20" i="8" s="1"/>
  <c r="L20" i="8" s="1"/>
  <c r="AW20" i="8"/>
  <c r="B23" i="11"/>
  <c r="C22" i="11"/>
  <c r="AV22" i="11"/>
  <c r="AY20" i="10"/>
  <c r="K20" i="10" s="1"/>
  <c r="L20" i="10" s="1"/>
  <c r="AW20" i="10"/>
  <c r="AY22" i="13"/>
  <c r="K22" i="13" s="1"/>
  <c r="AW22" i="13"/>
  <c r="AW21" i="12"/>
  <c r="AY21" i="12"/>
  <c r="K21" i="12" s="1"/>
  <c r="B22" i="8"/>
  <c r="AV21" i="8"/>
  <c r="C21" i="8"/>
  <c r="C22" i="7"/>
  <c r="AV22" i="7"/>
  <c r="B23" i="7"/>
  <c r="B23" i="4"/>
  <c r="C22" i="4"/>
  <c r="AV22" i="4"/>
  <c r="AY20" i="9"/>
  <c r="K20" i="9" s="1"/>
  <c r="L20" i="9" s="1"/>
  <c r="AW20" i="9"/>
  <c r="B22" i="9"/>
  <c r="C21" i="9"/>
  <c r="AV21" i="9"/>
  <c r="AV25" i="1"/>
  <c r="C25" i="1"/>
  <c r="B26" i="1"/>
  <c r="AY21" i="6"/>
  <c r="K21" i="6" s="1"/>
  <c r="L21" i="6" s="1"/>
  <c r="AW21" i="6"/>
  <c r="AW22" i="5"/>
  <c r="AY22" i="5"/>
  <c r="K22" i="5" s="1"/>
  <c r="L22" i="5" s="1"/>
  <c r="AV23" i="5"/>
  <c r="B24" i="5"/>
  <c r="C23" i="5"/>
  <c r="AW21" i="4"/>
  <c r="AY21" i="4"/>
  <c r="K21" i="4" s="1"/>
  <c r="L21" i="4" s="1"/>
  <c r="AW21" i="7"/>
  <c r="AY21" i="7"/>
  <c r="K21" i="7" s="1"/>
  <c r="L21" i="7" s="1"/>
  <c r="B23" i="6"/>
  <c r="C22" i="6"/>
  <c r="AV22" i="6"/>
  <c r="AW24" i="1"/>
  <c r="AY24" i="1"/>
  <c r="K24" i="1" s="1"/>
  <c r="L24" i="1" s="1"/>
  <c r="AV22" i="3" l="1"/>
  <c r="B23" i="3"/>
  <c r="C22" i="3"/>
  <c r="AW21" i="3"/>
  <c r="AY21" i="3"/>
  <c r="K21" i="3" s="1"/>
  <c r="L21" i="3" s="1"/>
  <c r="AY21" i="8"/>
  <c r="K21" i="8" s="1"/>
  <c r="L21" i="8" s="1"/>
  <c r="AW21" i="8"/>
  <c r="AW23" i="13"/>
  <c r="AY23" i="13"/>
  <c r="K23" i="13" s="1"/>
  <c r="AY22" i="11"/>
  <c r="K22" i="11" s="1"/>
  <c r="L22" i="11" s="1"/>
  <c r="AW22" i="11"/>
  <c r="AW21" i="10"/>
  <c r="AY21" i="10"/>
  <c r="K21" i="10" s="1"/>
  <c r="L21" i="10" s="1"/>
  <c r="AV24" i="13"/>
  <c r="B25" i="13"/>
  <c r="C24" i="13"/>
  <c r="L24" i="13"/>
  <c r="B24" i="11"/>
  <c r="C23" i="11"/>
  <c r="AV23" i="11"/>
  <c r="AW22" i="12"/>
  <c r="AY22" i="12"/>
  <c r="K22" i="12" s="1"/>
  <c r="C22" i="10"/>
  <c r="AV22" i="10"/>
  <c r="B23" i="10"/>
  <c r="C23" i="12"/>
  <c r="B24" i="12"/>
  <c r="L23" i="12"/>
  <c r="AV23" i="12"/>
  <c r="C22" i="8"/>
  <c r="AV22" i="8"/>
  <c r="B23" i="8"/>
  <c r="AY22" i="4"/>
  <c r="K22" i="4" s="1"/>
  <c r="L22" i="4" s="1"/>
  <c r="AW22" i="4"/>
  <c r="AY23" i="5"/>
  <c r="K23" i="5" s="1"/>
  <c r="L23" i="5" s="1"/>
  <c r="AW23" i="5"/>
  <c r="AV24" i="5"/>
  <c r="B25" i="5"/>
  <c r="C24" i="5"/>
  <c r="C23" i="4"/>
  <c r="B24" i="4"/>
  <c r="AV23" i="4"/>
  <c r="AV23" i="7"/>
  <c r="C23" i="7"/>
  <c r="B24" i="7"/>
  <c r="AV26" i="1"/>
  <c r="C26" i="1"/>
  <c r="B27" i="1"/>
  <c r="AW21" i="9"/>
  <c r="AY21" i="9"/>
  <c r="K21" i="9" s="1"/>
  <c r="L21" i="9" s="1"/>
  <c r="AV23" i="6"/>
  <c r="C23" i="6"/>
  <c r="B24" i="6"/>
  <c r="AW22" i="6"/>
  <c r="AY22" i="6"/>
  <c r="K22" i="6" s="1"/>
  <c r="L22" i="6" s="1"/>
  <c r="AY25" i="1"/>
  <c r="K25" i="1" s="1"/>
  <c r="L25" i="1" s="1"/>
  <c r="AW25" i="1"/>
  <c r="AV22" i="9"/>
  <c r="C22" i="9"/>
  <c r="B23" i="9"/>
  <c r="AY22" i="7"/>
  <c r="K22" i="7" s="1"/>
  <c r="L22" i="7" s="1"/>
  <c r="AW22" i="7"/>
  <c r="AY22" i="3" l="1"/>
  <c r="K22" i="3" s="1"/>
  <c r="L22" i="3" s="1"/>
  <c r="AW22" i="3"/>
  <c r="AV23" i="3"/>
  <c r="B24" i="3"/>
  <c r="C23" i="3"/>
  <c r="C25" i="13"/>
  <c r="AV25" i="13"/>
  <c r="L25" i="13"/>
  <c r="B26" i="13"/>
  <c r="C23" i="10"/>
  <c r="AV23" i="10"/>
  <c r="B24" i="10"/>
  <c r="AW23" i="11"/>
  <c r="AY23" i="11"/>
  <c r="K23" i="11" s="1"/>
  <c r="L23" i="11" s="1"/>
  <c r="AW23" i="12"/>
  <c r="AY23" i="12"/>
  <c r="K23" i="12" s="1"/>
  <c r="AW22" i="10"/>
  <c r="AY22" i="10"/>
  <c r="K22" i="10" s="1"/>
  <c r="L22" i="10" s="1"/>
  <c r="B24" i="8"/>
  <c r="AV23" i="8"/>
  <c r="C23" i="8"/>
  <c r="L24" i="12"/>
  <c r="B25" i="12"/>
  <c r="C24" i="12"/>
  <c r="AV24" i="12"/>
  <c r="C24" i="11"/>
  <c r="AV24" i="11"/>
  <c r="B25" i="11"/>
  <c r="AW22" i="8"/>
  <c r="AY22" i="8"/>
  <c r="K22" i="8" s="1"/>
  <c r="L22" i="8" s="1"/>
  <c r="AY24" i="13"/>
  <c r="K24" i="13" s="1"/>
  <c r="AW24" i="13"/>
  <c r="C24" i="7"/>
  <c r="AV24" i="7"/>
  <c r="B25" i="7"/>
  <c r="B24" i="9"/>
  <c r="C23" i="9"/>
  <c r="AV23" i="9"/>
  <c r="AW23" i="7"/>
  <c r="AY23" i="7"/>
  <c r="K23" i="7" s="1"/>
  <c r="L23" i="7" s="1"/>
  <c r="AW23" i="4"/>
  <c r="AY23" i="4"/>
  <c r="K23" i="4" s="1"/>
  <c r="L23" i="4" s="1"/>
  <c r="AY24" i="5"/>
  <c r="K24" i="5" s="1"/>
  <c r="L24" i="5" s="1"/>
  <c r="AW24" i="5"/>
  <c r="B26" i="5"/>
  <c r="C25" i="5"/>
  <c r="AV25" i="5"/>
  <c r="AV24" i="4"/>
  <c r="B25" i="4"/>
  <c r="C24" i="4"/>
  <c r="AV24" i="6"/>
  <c r="C24" i="6"/>
  <c r="B25" i="6"/>
  <c r="AV27" i="1"/>
  <c r="C27" i="1"/>
  <c r="B28" i="1"/>
  <c r="AW22" i="9"/>
  <c r="AY22" i="9"/>
  <c r="K22" i="9" s="1"/>
  <c r="L22" i="9" s="1"/>
  <c r="AW23" i="6"/>
  <c r="AY23" i="6"/>
  <c r="K23" i="6" s="1"/>
  <c r="L23" i="6" s="1"/>
  <c r="AW26" i="1"/>
  <c r="AY26" i="1"/>
  <c r="K26" i="1" s="1"/>
  <c r="L26" i="1" s="1"/>
  <c r="AW23" i="3" l="1"/>
  <c r="AY23" i="3"/>
  <c r="K23" i="3" s="1"/>
  <c r="L23" i="3" s="1"/>
  <c r="AV24" i="3"/>
  <c r="C24" i="3"/>
  <c r="B25" i="3"/>
  <c r="B25" i="10"/>
  <c r="C24" i="10"/>
  <c r="AV24" i="10"/>
  <c r="B27" i="13"/>
  <c r="C26" i="13"/>
  <c r="AV26" i="13"/>
  <c r="L26" i="13"/>
  <c r="AY23" i="10"/>
  <c r="K23" i="10" s="1"/>
  <c r="L23" i="10" s="1"/>
  <c r="AW23" i="10"/>
  <c r="AY24" i="12"/>
  <c r="K24" i="12" s="1"/>
  <c r="AW24" i="12"/>
  <c r="AW25" i="13"/>
  <c r="AY25" i="13"/>
  <c r="K25" i="13" s="1"/>
  <c r="B26" i="11"/>
  <c r="AV25" i="11"/>
  <c r="C25" i="11"/>
  <c r="AW23" i="8"/>
  <c r="AY23" i="8"/>
  <c r="K23" i="8" s="1"/>
  <c r="L23" i="8" s="1"/>
  <c r="AW24" i="11"/>
  <c r="AY24" i="11"/>
  <c r="K24" i="11" s="1"/>
  <c r="L24" i="11" s="1"/>
  <c r="B25" i="8"/>
  <c r="C24" i="8"/>
  <c r="AV24" i="8"/>
  <c r="C25" i="12"/>
  <c r="AV25" i="12"/>
  <c r="L25" i="12"/>
  <c r="B26" i="12"/>
  <c r="AY24" i="6"/>
  <c r="K24" i="6" s="1"/>
  <c r="L24" i="6" s="1"/>
  <c r="AW24" i="6"/>
  <c r="C24" i="9"/>
  <c r="AV24" i="9"/>
  <c r="B25" i="9"/>
  <c r="AW27" i="1"/>
  <c r="AY27" i="1"/>
  <c r="K27" i="1" s="1"/>
  <c r="L27" i="1" s="1"/>
  <c r="C25" i="4"/>
  <c r="AV25" i="4"/>
  <c r="B26" i="4"/>
  <c r="AV25" i="7"/>
  <c r="B26" i="7"/>
  <c r="C25" i="7"/>
  <c r="C26" i="5"/>
  <c r="B27" i="5"/>
  <c r="AV26" i="5"/>
  <c r="AY23" i="9"/>
  <c r="K23" i="9" s="1"/>
  <c r="L23" i="9" s="1"/>
  <c r="AW23" i="9"/>
  <c r="C28" i="1"/>
  <c r="B29" i="1"/>
  <c r="AV28" i="1"/>
  <c r="AW24" i="4"/>
  <c r="AY24" i="4"/>
  <c r="K24" i="4" s="1"/>
  <c r="L24" i="4" s="1"/>
  <c r="C25" i="6"/>
  <c r="AV25" i="6"/>
  <c r="B26" i="6"/>
  <c r="AW25" i="5"/>
  <c r="AY25" i="5"/>
  <c r="K25" i="5" s="1"/>
  <c r="L25" i="5" s="1"/>
  <c r="AY24" i="7"/>
  <c r="K24" i="7" s="1"/>
  <c r="L24" i="7" s="1"/>
  <c r="AW24" i="7"/>
  <c r="B26" i="3" l="1"/>
  <c r="C25" i="3"/>
  <c r="AV25" i="3"/>
  <c r="AY24" i="3"/>
  <c r="K24" i="3" s="1"/>
  <c r="L24" i="3" s="1"/>
  <c r="AW24" i="3"/>
  <c r="AY25" i="11"/>
  <c r="K25" i="11" s="1"/>
  <c r="L25" i="11" s="1"/>
  <c r="AW25" i="11"/>
  <c r="AW24" i="8"/>
  <c r="AY24" i="8"/>
  <c r="K24" i="8" s="1"/>
  <c r="L24" i="8" s="1"/>
  <c r="L27" i="13"/>
  <c r="AV27" i="13"/>
  <c r="B28" i="13"/>
  <c r="C27" i="13"/>
  <c r="C26" i="11"/>
  <c r="AV26" i="11"/>
  <c r="B27" i="11"/>
  <c r="AY24" i="10"/>
  <c r="K24" i="10" s="1"/>
  <c r="L24" i="10" s="1"/>
  <c r="AW24" i="10"/>
  <c r="AW25" i="12"/>
  <c r="AY25" i="12"/>
  <c r="K25" i="12" s="1"/>
  <c r="AW26" i="13"/>
  <c r="AY26" i="13"/>
  <c r="K26" i="13" s="1"/>
  <c r="C26" i="12"/>
  <c r="B27" i="12"/>
  <c r="AV26" i="12"/>
  <c r="L26" i="12"/>
  <c r="C25" i="8"/>
  <c r="B26" i="8"/>
  <c r="AV25" i="8"/>
  <c r="C25" i="10"/>
  <c r="AV25" i="10"/>
  <c r="B26" i="10"/>
  <c r="B26" i="9"/>
  <c r="AV25" i="9"/>
  <c r="C25" i="9"/>
  <c r="B30" i="1"/>
  <c r="AV29" i="1"/>
  <c r="C29" i="1"/>
  <c r="B27" i="4"/>
  <c r="C26" i="4"/>
  <c r="AV26" i="4"/>
  <c r="AW25" i="6"/>
  <c r="AY25" i="6"/>
  <c r="K25" i="6" s="1"/>
  <c r="L25" i="6" s="1"/>
  <c r="AY24" i="9"/>
  <c r="K24" i="9" s="1"/>
  <c r="L24" i="9" s="1"/>
  <c r="AW24" i="9"/>
  <c r="AV26" i="6"/>
  <c r="B27" i="6"/>
  <c r="C26" i="6"/>
  <c r="AY28" i="1"/>
  <c r="K28" i="1" s="1"/>
  <c r="L28" i="1" s="1"/>
  <c r="AW28" i="1"/>
  <c r="B28" i="5"/>
  <c r="AV27" i="5"/>
  <c r="C27" i="5"/>
  <c r="AY25" i="7"/>
  <c r="K25" i="7" s="1"/>
  <c r="L25" i="7" s="1"/>
  <c r="AW25" i="7"/>
  <c r="AW26" i="5"/>
  <c r="AY26" i="5"/>
  <c r="K26" i="5" s="1"/>
  <c r="L26" i="5" s="1"/>
  <c r="C26" i="7"/>
  <c r="B27" i="7"/>
  <c r="AV26" i="7"/>
  <c r="AW25" i="4"/>
  <c r="AY25" i="4"/>
  <c r="K25" i="4" s="1"/>
  <c r="L25" i="4" s="1"/>
  <c r="AY25" i="3" l="1"/>
  <c r="K25" i="3" s="1"/>
  <c r="L25" i="3" s="1"/>
  <c r="AW25" i="3"/>
  <c r="AV26" i="3"/>
  <c r="C26" i="3"/>
  <c r="B27" i="3"/>
  <c r="C26" i="10"/>
  <c r="B27" i="10"/>
  <c r="AV26" i="10"/>
  <c r="AY25" i="8"/>
  <c r="K25" i="8" s="1"/>
  <c r="L25" i="8" s="1"/>
  <c r="AW25" i="8"/>
  <c r="AW26" i="11"/>
  <c r="AY26" i="11"/>
  <c r="K26" i="11" s="1"/>
  <c r="L26" i="11" s="1"/>
  <c r="B29" i="13"/>
  <c r="L28" i="13"/>
  <c r="AV28" i="13"/>
  <c r="C28" i="13"/>
  <c r="AY26" i="12"/>
  <c r="K26" i="12" s="1"/>
  <c r="AW26" i="12"/>
  <c r="AY25" i="10"/>
  <c r="K25" i="10" s="1"/>
  <c r="L25" i="10" s="1"/>
  <c r="AW25" i="10"/>
  <c r="AW27" i="13"/>
  <c r="AY27" i="13"/>
  <c r="K27" i="13" s="1"/>
  <c r="B28" i="12"/>
  <c r="AV27" i="12"/>
  <c r="L27" i="12"/>
  <c r="C27" i="12"/>
  <c r="B27" i="8"/>
  <c r="AV26" i="8"/>
  <c r="C26" i="8"/>
  <c r="C27" i="11"/>
  <c r="AV27" i="11"/>
  <c r="B28" i="11"/>
  <c r="AV27" i="7"/>
  <c r="B28" i="7"/>
  <c r="C27" i="7"/>
  <c r="AW26" i="7"/>
  <c r="AY26" i="7"/>
  <c r="K26" i="7" s="1"/>
  <c r="L26" i="7" s="1"/>
  <c r="AW26" i="6"/>
  <c r="AY26" i="6"/>
  <c r="K26" i="6" s="1"/>
  <c r="L26" i="6" s="1"/>
  <c r="AW26" i="4"/>
  <c r="AY26" i="4"/>
  <c r="K26" i="4" s="1"/>
  <c r="L26" i="4" s="1"/>
  <c r="AY29" i="1"/>
  <c r="K29" i="1" s="1"/>
  <c r="L29" i="1" s="1"/>
  <c r="AW29" i="1"/>
  <c r="C28" i="5"/>
  <c r="AV28" i="5"/>
  <c r="B29" i="5"/>
  <c r="AY25" i="9"/>
  <c r="K25" i="9" s="1"/>
  <c r="L25" i="9" s="1"/>
  <c r="AW25" i="9"/>
  <c r="C27" i="6"/>
  <c r="AV27" i="6"/>
  <c r="B28" i="6"/>
  <c r="B28" i="4"/>
  <c r="AV27" i="4"/>
  <c r="C27" i="4"/>
  <c r="C30" i="1"/>
  <c r="AV30" i="1"/>
  <c r="B31" i="1"/>
  <c r="AW27" i="5"/>
  <c r="AY27" i="5"/>
  <c r="K27" i="5" s="1"/>
  <c r="L27" i="5" s="1"/>
  <c r="AV26" i="9"/>
  <c r="B27" i="9"/>
  <c r="C26" i="9"/>
  <c r="C27" i="3" l="1"/>
  <c r="AV27" i="3"/>
  <c r="B28" i="3"/>
  <c r="AY26" i="3"/>
  <c r="K26" i="3" s="1"/>
  <c r="L26" i="3" s="1"/>
  <c r="AW26" i="3"/>
  <c r="AW26" i="8"/>
  <c r="AY26" i="8"/>
  <c r="K26" i="8" s="1"/>
  <c r="L26" i="8" s="1"/>
  <c r="AV28" i="12"/>
  <c r="C28" i="12"/>
  <c r="B29" i="12"/>
  <c r="L28" i="12"/>
  <c r="AV29" i="13"/>
  <c r="B30" i="13"/>
  <c r="C29" i="13"/>
  <c r="L29" i="13"/>
  <c r="AV27" i="10"/>
  <c r="C27" i="10"/>
  <c r="B28" i="10"/>
  <c r="AV27" i="8"/>
  <c r="C27" i="8"/>
  <c r="B28" i="8"/>
  <c r="B29" i="11"/>
  <c r="AV28" i="11"/>
  <c r="C28" i="11"/>
  <c r="AW27" i="12"/>
  <c r="AY27" i="12"/>
  <c r="K27" i="12" s="1"/>
  <c r="AW28" i="13"/>
  <c r="AY28" i="13"/>
  <c r="K28" i="13" s="1"/>
  <c r="AY27" i="11"/>
  <c r="K27" i="11" s="1"/>
  <c r="L27" i="11" s="1"/>
  <c r="AW27" i="11"/>
  <c r="AW26" i="10"/>
  <c r="AY26" i="10"/>
  <c r="K26" i="10" s="1"/>
  <c r="L26" i="10" s="1"/>
  <c r="AV28" i="4"/>
  <c r="C28" i="4"/>
  <c r="B29" i="4"/>
  <c r="C31" i="1"/>
  <c r="AV31" i="1"/>
  <c r="B32" i="1"/>
  <c r="C28" i="7"/>
  <c r="AV28" i="7"/>
  <c r="B29" i="7"/>
  <c r="AY27" i="7"/>
  <c r="K27" i="7" s="1"/>
  <c r="L27" i="7" s="1"/>
  <c r="AW27" i="7"/>
  <c r="C27" i="9"/>
  <c r="AV27" i="9"/>
  <c r="B28" i="9"/>
  <c r="C28" i="6"/>
  <c r="AV28" i="6"/>
  <c r="B29" i="6"/>
  <c r="C29" i="5"/>
  <c r="B30" i="5"/>
  <c r="AV29" i="5"/>
  <c r="AY30" i="1"/>
  <c r="K30" i="1" s="1"/>
  <c r="L30" i="1" s="1"/>
  <c r="AW30" i="1"/>
  <c r="AY27" i="4"/>
  <c r="K27" i="4" s="1"/>
  <c r="L27" i="4" s="1"/>
  <c r="AW27" i="4"/>
  <c r="AW26" i="9"/>
  <c r="AY26" i="9"/>
  <c r="K26" i="9" s="1"/>
  <c r="L26" i="9" s="1"/>
  <c r="AY27" i="6"/>
  <c r="K27" i="6" s="1"/>
  <c r="L27" i="6" s="1"/>
  <c r="AW27" i="6"/>
  <c r="AW28" i="5"/>
  <c r="AY28" i="5"/>
  <c r="K28" i="5" s="1"/>
  <c r="L28" i="5" s="1"/>
  <c r="AV28" i="3" l="1"/>
  <c r="C28" i="3"/>
  <c r="B29" i="3"/>
  <c r="AW27" i="3"/>
  <c r="AY27" i="3"/>
  <c r="K27" i="3" s="1"/>
  <c r="L27" i="3" s="1"/>
  <c r="AY27" i="8"/>
  <c r="K27" i="8" s="1"/>
  <c r="L27" i="8" s="1"/>
  <c r="AW27" i="8"/>
  <c r="AW28" i="12"/>
  <c r="AY28" i="12"/>
  <c r="K28" i="12" s="1"/>
  <c r="AY28" i="11"/>
  <c r="K28" i="11" s="1"/>
  <c r="L28" i="11" s="1"/>
  <c r="AW28" i="11"/>
  <c r="L30" i="13"/>
  <c r="C30" i="13"/>
  <c r="B31" i="13"/>
  <c r="AV30" i="13"/>
  <c r="AV29" i="11"/>
  <c r="C29" i="11"/>
  <c r="B30" i="11"/>
  <c r="B30" i="12"/>
  <c r="AV29" i="12"/>
  <c r="C29" i="12"/>
  <c r="L29" i="12"/>
  <c r="AV28" i="10"/>
  <c r="C28" i="10"/>
  <c r="B29" i="10"/>
  <c r="AY29" i="13"/>
  <c r="K29" i="13" s="1"/>
  <c r="AW29" i="13"/>
  <c r="AY27" i="10"/>
  <c r="K27" i="10" s="1"/>
  <c r="L27" i="10" s="1"/>
  <c r="AW27" i="10"/>
  <c r="C28" i="8"/>
  <c r="B29" i="8"/>
  <c r="AV28" i="8"/>
  <c r="AW31" i="1"/>
  <c r="AY31" i="1"/>
  <c r="K31" i="1" s="1"/>
  <c r="L31" i="1" s="1"/>
  <c r="C29" i="7"/>
  <c r="AV29" i="7"/>
  <c r="B30" i="7"/>
  <c r="B31" i="5"/>
  <c r="C30" i="5"/>
  <c r="AV30" i="5"/>
  <c r="AV28" i="9"/>
  <c r="B29" i="9"/>
  <c r="C28" i="9"/>
  <c r="AY28" i="6"/>
  <c r="K28" i="6" s="1"/>
  <c r="L28" i="6" s="1"/>
  <c r="AW28" i="6"/>
  <c r="AW28" i="7"/>
  <c r="AY28" i="7"/>
  <c r="K28" i="7" s="1"/>
  <c r="L28" i="7" s="1"/>
  <c r="C29" i="4"/>
  <c r="B30" i="4"/>
  <c r="AV29" i="4"/>
  <c r="AW29" i="5"/>
  <c r="AY29" i="5"/>
  <c r="K29" i="5" s="1"/>
  <c r="L29" i="5" s="1"/>
  <c r="AY27" i="9"/>
  <c r="K27" i="9" s="1"/>
  <c r="L27" i="9" s="1"/>
  <c r="AW27" i="9"/>
  <c r="AV32" i="1"/>
  <c r="C32" i="1"/>
  <c r="B33" i="1"/>
  <c r="AW28" i="4"/>
  <c r="AY28" i="4"/>
  <c r="K28" i="4" s="1"/>
  <c r="L28" i="4" s="1"/>
  <c r="AV29" i="6"/>
  <c r="B30" i="6"/>
  <c r="C29" i="6"/>
  <c r="C29" i="3" l="1"/>
  <c r="AV29" i="3"/>
  <c r="B30" i="3"/>
  <c r="AY28" i="3"/>
  <c r="K28" i="3" s="1"/>
  <c r="L28" i="3" s="1"/>
  <c r="AW28" i="3"/>
  <c r="L31" i="13"/>
  <c r="C31" i="13"/>
  <c r="B32" i="13"/>
  <c r="AV31" i="13"/>
  <c r="AW28" i="8"/>
  <c r="AY28" i="8"/>
  <c r="K28" i="8" s="1"/>
  <c r="L28" i="8" s="1"/>
  <c r="AY30" i="13"/>
  <c r="K30" i="13" s="1"/>
  <c r="AW30" i="13"/>
  <c r="AW29" i="11"/>
  <c r="AY29" i="11"/>
  <c r="K29" i="11" s="1"/>
  <c r="L29" i="11" s="1"/>
  <c r="C29" i="10"/>
  <c r="B30" i="10"/>
  <c r="AV29" i="10"/>
  <c r="C30" i="12"/>
  <c r="AV30" i="12"/>
  <c r="L30" i="12"/>
  <c r="B31" i="12"/>
  <c r="AW28" i="10"/>
  <c r="AY28" i="10"/>
  <c r="K28" i="10" s="1"/>
  <c r="L28" i="10" s="1"/>
  <c r="C29" i="8"/>
  <c r="B30" i="8"/>
  <c r="AV29" i="8"/>
  <c r="AY29" i="12"/>
  <c r="K29" i="12" s="1"/>
  <c r="AW29" i="12"/>
  <c r="B31" i="11"/>
  <c r="AV30" i="11"/>
  <c r="C30" i="11"/>
  <c r="B31" i="4"/>
  <c r="C30" i="4"/>
  <c r="AV30" i="4"/>
  <c r="AY30" i="5"/>
  <c r="K30" i="5" s="1"/>
  <c r="L30" i="5" s="1"/>
  <c r="AW30" i="5"/>
  <c r="AW29" i="7"/>
  <c r="AY29" i="7"/>
  <c r="K29" i="7" s="1"/>
  <c r="L29" i="7" s="1"/>
  <c r="AV33" i="1"/>
  <c r="B34" i="1"/>
  <c r="C33" i="1"/>
  <c r="AV30" i="7"/>
  <c r="C30" i="7"/>
  <c r="B31" i="7"/>
  <c r="AW32" i="1"/>
  <c r="AY32" i="1"/>
  <c r="K32" i="1" s="1"/>
  <c r="L32" i="1" s="1"/>
  <c r="AW29" i="4"/>
  <c r="AY29" i="4"/>
  <c r="K29" i="4" s="1"/>
  <c r="L29" i="4" s="1"/>
  <c r="AW28" i="9"/>
  <c r="AY28" i="9"/>
  <c r="K28" i="9" s="1"/>
  <c r="L28" i="9" s="1"/>
  <c r="C30" i="6"/>
  <c r="AV30" i="6"/>
  <c r="B31" i="6"/>
  <c r="AW29" i="6"/>
  <c r="AY29" i="6"/>
  <c r="K29" i="6" s="1"/>
  <c r="L29" i="6" s="1"/>
  <c r="AV29" i="9"/>
  <c r="C29" i="9"/>
  <c r="B30" i="9"/>
  <c r="B32" i="5"/>
  <c r="C31" i="5"/>
  <c r="AV31" i="5"/>
  <c r="C30" i="3" l="1"/>
  <c r="AV30" i="3"/>
  <c r="B31" i="3"/>
  <c r="AW29" i="3"/>
  <c r="AY29" i="3"/>
  <c r="K29" i="3" s="1"/>
  <c r="L29" i="3" s="1"/>
  <c r="AY30" i="11"/>
  <c r="K30" i="11" s="1"/>
  <c r="L30" i="11" s="1"/>
  <c r="AW30" i="11"/>
  <c r="AW29" i="10"/>
  <c r="AY29" i="10"/>
  <c r="K29" i="10" s="1"/>
  <c r="L29" i="10" s="1"/>
  <c r="AV32" i="13"/>
  <c r="B33" i="13"/>
  <c r="L32" i="13"/>
  <c r="C32" i="13"/>
  <c r="C30" i="8"/>
  <c r="AV30" i="8"/>
  <c r="B31" i="8"/>
  <c r="AV30" i="10"/>
  <c r="C30" i="10"/>
  <c r="B31" i="10"/>
  <c r="C31" i="12"/>
  <c r="B32" i="12"/>
  <c r="L31" i="12"/>
  <c r="AV31" i="12"/>
  <c r="B32" i="11"/>
  <c r="C31" i="11"/>
  <c r="AV31" i="11"/>
  <c r="AY31" i="13"/>
  <c r="K31" i="13" s="1"/>
  <c r="AW31" i="13"/>
  <c r="AY29" i="8"/>
  <c r="K29" i="8" s="1"/>
  <c r="L29" i="8" s="1"/>
  <c r="AW29" i="8"/>
  <c r="AW30" i="12"/>
  <c r="AY30" i="12"/>
  <c r="K30" i="12" s="1"/>
  <c r="AY30" i="7"/>
  <c r="K30" i="7" s="1"/>
  <c r="L30" i="7" s="1"/>
  <c r="AW30" i="7"/>
  <c r="AY30" i="4"/>
  <c r="K30" i="4" s="1"/>
  <c r="L30" i="4" s="1"/>
  <c r="AW30" i="4"/>
  <c r="AW31" i="5"/>
  <c r="AY31" i="5"/>
  <c r="K31" i="5" s="1"/>
  <c r="L31" i="5" s="1"/>
  <c r="AW33" i="1"/>
  <c r="AY33" i="1"/>
  <c r="K33" i="1" s="1"/>
  <c r="L33" i="1" s="1"/>
  <c r="C34" i="1"/>
  <c r="AV34" i="1"/>
  <c r="B35" i="1"/>
  <c r="AV31" i="4"/>
  <c r="C31" i="4"/>
  <c r="B32" i="4"/>
  <c r="AY29" i="9"/>
  <c r="K29" i="9" s="1"/>
  <c r="L29" i="9" s="1"/>
  <c r="AW29" i="9"/>
  <c r="C31" i="6"/>
  <c r="AV31" i="6"/>
  <c r="B32" i="6"/>
  <c r="AV32" i="5"/>
  <c r="B33" i="5"/>
  <c r="C32" i="5"/>
  <c r="AV30" i="9"/>
  <c r="B31" i="9"/>
  <c r="C30" i="9"/>
  <c r="AY30" i="6"/>
  <c r="K30" i="6" s="1"/>
  <c r="L30" i="6" s="1"/>
  <c r="AW30" i="6"/>
  <c r="C31" i="7"/>
  <c r="AV31" i="7"/>
  <c r="B32" i="7"/>
  <c r="AV31" i="3" l="1"/>
  <c r="C31" i="3"/>
  <c r="B32" i="3"/>
  <c r="AW30" i="3"/>
  <c r="AY30" i="3"/>
  <c r="K30" i="3" s="1"/>
  <c r="L30" i="3" s="1"/>
  <c r="B34" i="13"/>
  <c r="C33" i="13"/>
  <c r="AV33" i="13"/>
  <c r="L33" i="13"/>
  <c r="AY31" i="11"/>
  <c r="K31" i="11" s="1"/>
  <c r="AW31" i="11"/>
  <c r="C32" i="11"/>
  <c r="B33" i="11"/>
  <c r="AV32" i="11"/>
  <c r="AV31" i="10"/>
  <c r="B32" i="10"/>
  <c r="C31" i="10"/>
  <c r="AW30" i="8"/>
  <c r="AY30" i="8"/>
  <c r="K30" i="8" s="1"/>
  <c r="L30" i="8" s="1"/>
  <c r="AY32" i="13"/>
  <c r="K32" i="13" s="1"/>
  <c r="AW32" i="13"/>
  <c r="B33" i="12"/>
  <c r="AV32" i="12"/>
  <c r="C32" i="12"/>
  <c r="L32" i="12"/>
  <c r="AY31" i="12"/>
  <c r="K31" i="12" s="1"/>
  <c r="AW31" i="12"/>
  <c r="C31" i="8"/>
  <c r="B32" i="8"/>
  <c r="AV31" i="8"/>
  <c r="AW30" i="10"/>
  <c r="AY30" i="10"/>
  <c r="K30" i="10" s="1"/>
  <c r="L30" i="10" s="1"/>
  <c r="AV32" i="6"/>
  <c r="C32" i="6"/>
  <c r="B33" i="6"/>
  <c r="AY31" i="4"/>
  <c r="K31" i="4" s="1"/>
  <c r="L31" i="4" s="1"/>
  <c r="AW31" i="4"/>
  <c r="C32" i="7"/>
  <c r="B33" i="7"/>
  <c r="AV32" i="7"/>
  <c r="AY34" i="1"/>
  <c r="K34" i="1" s="1"/>
  <c r="L34" i="1" s="1"/>
  <c r="AW34" i="1"/>
  <c r="AV32" i="4"/>
  <c r="B33" i="4"/>
  <c r="C32" i="4"/>
  <c r="C35" i="1"/>
  <c r="AV35" i="1"/>
  <c r="B32" i="9"/>
  <c r="AV31" i="9"/>
  <c r="C31" i="9"/>
  <c r="AW32" i="5"/>
  <c r="AY32" i="5"/>
  <c r="K32" i="5" s="1"/>
  <c r="L32" i="5" s="1"/>
  <c r="AW31" i="6"/>
  <c r="AY31" i="6"/>
  <c r="K31" i="6" s="1"/>
  <c r="L31" i="6" s="1"/>
  <c r="AY31" i="7"/>
  <c r="K31" i="7" s="1"/>
  <c r="L31" i="7" s="1"/>
  <c r="AW31" i="7"/>
  <c r="AY30" i="9"/>
  <c r="K30" i="9" s="1"/>
  <c r="L30" i="9" s="1"/>
  <c r="AW30" i="9"/>
  <c r="B34" i="5"/>
  <c r="AV33" i="5"/>
  <c r="C33" i="5"/>
  <c r="C32" i="3" l="1"/>
  <c r="B33" i="3"/>
  <c r="AV32" i="3"/>
  <c r="AY31" i="3"/>
  <c r="K31" i="3" s="1"/>
  <c r="L31" i="3" s="1"/>
  <c r="AW31" i="3"/>
  <c r="L31" i="11"/>
  <c r="AV33" i="11"/>
  <c r="B34" i="11"/>
  <c r="C33" i="11"/>
  <c r="AW32" i="11"/>
  <c r="AY32" i="11"/>
  <c r="K32" i="11" s="1"/>
  <c r="AY33" i="13"/>
  <c r="K33" i="13" s="1"/>
  <c r="AW33" i="13"/>
  <c r="AW31" i="8"/>
  <c r="AY31" i="8"/>
  <c r="K31" i="8" s="1"/>
  <c r="L31" i="8" s="1"/>
  <c r="AY32" i="12"/>
  <c r="K32" i="12" s="1"/>
  <c r="AW32" i="12"/>
  <c r="B33" i="10"/>
  <c r="C32" i="10"/>
  <c r="AV32" i="10"/>
  <c r="L33" i="12"/>
  <c r="AV33" i="12"/>
  <c r="C33" i="12"/>
  <c r="B34" i="12"/>
  <c r="C32" i="8"/>
  <c r="AV32" i="8"/>
  <c r="B33" i="8"/>
  <c r="AY31" i="10"/>
  <c r="K31" i="10" s="1"/>
  <c r="L31" i="10" s="1"/>
  <c r="AW31" i="10"/>
  <c r="B35" i="13"/>
  <c r="AV34" i="13"/>
  <c r="C34" i="13"/>
  <c r="L34" i="13"/>
  <c r="AY35" i="1"/>
  <c r="K35" i="1" s="1"/>
  <c r="AW35" i="1"/>
  <c r="AY33" i="5"/>
  <c r="K33" i="5" s="1"/>
  <c r="L33" i="5" s="1"/>
  <c r="AW33" i="5"/>
  <c r="AY31" i="9"/>
  <c r="K31" i="9" s="1"/>
  <c r="L31" i="9" s="1"/>
  <c r="AW31" i="9"/>
  <c r="B34" i="7"/>
  <c r="C33" i="7"/>
  <c r="AV33" i="7"/>
  <c r="B34" i="6"/>
  <c r="C33" i="6"/>
  <c r="AV33" i="6"/>
  <c r="AY32" i="4"/>
  <c r="K32" i="4" s="1"/>
  <c r="L32" i="4" s="1"/>
  <c r="AW32" i="4"/>
  <c r="C34" i="5"/>
  <c r="AV34" i="5"/>
  <c r="B35" i="5"/>
  <c r="B33" i="9"/>
  <c r="AV32" i="9"/>
  <c r="C32" i="9"/>
  <c r="B34" i="4"/>
  <c r="AV33" i="4"/>
  <c r="C33" i="4"/>
  <c r="AW32" i="7"/>
  <c r="AY32" i="7"/>
  <c r="K32" i="7" s="1"/>
  <c r="L32" i="7" s="1"/>
  <c r="AY32" i="6"/>
  <c r="K32" i="6" s="1"/>
  <c r="L32" i="6" s="1"/>
  <c r="AW32" i="6"/>
  <c r="B34" i="3" l="1"/>
  <c r="C33" i="3"/>
  <c r="AV33" i="3"/>
  <c r="AW32" i="3"/>
  <c r="AY32" i="3"/>
  <c r="K32" i="3" s="1"/>
  <c r="L32" i="3" s="1"/>
  <c r="L32" i="11"/>
  <c r="B35" i="12"/>
  <c r="L34" i="12"/>
  <c r="C34" i="12"/>
  <c r="AV34" i="12"/>
  <c r="AV33" i="10"/>
  <c r="B34" i="10"/>
  <c r="C33" i="10"/>
  <c r="AW34" i="13"/>
  <c r="AY34" i="13"/>
  <c r="K34" i="13" s="1"/>
  <c r="AV35" i="13"/>
  <c r="L35" i="13"/>
  <c r="S8" i="13" s="1"/>
  <c r="D13" i="14" s="1"/>
  <c r="C35" i="13"/>
  <c r="AW32" i="8"/>
  <c r="AY32" i="8"/>
  <c r="K32" i="8" s="1"/>
  <c r="L32" i="8" s="1"/>
  <c r="AW33" i="11"/>
  <c r="AY33" i="11"/>
  <c r="K33" i="11" s="1"/>
  <c r="L33" i="11" s="1"/>
  <c r="AY33" i="12"/>
  <c r="K33" i="12" s="1"/>
  <c r="AW33" i="12"/>
  <c r="AV33" i="8"/>
  <c r="C33" i="8"/>
  <c r="B34" i="8"/>
  <c r="AW32" i="10"/>
  <c r="AY32" i="10"/>
  <c r="K32" i="10" s="1"/>
  <c r="L32" i="10" s="1"/>
  <c r="B35" i="11"/>
  <c r="AV34" i="11"/>
  <c r="C34" i="11"/>
  <c r="S6" i="1"/>
  <c r="C2" i="14" s="1"/>
  <c r="L35" i="1"/>
  <c r="S8" i="1" s="1"/>
  <c r="C34" i="6"/>
  <c r="B35" i="6"/>
  <c r="AV34" i="6"/>
  <c r="AY32" i="9"/>
  <c r="K32" i="9" s="1"/>
  <c r="L32" i="9" s="1"/>
  <c r="AW32" i="9"/>
  <c r="AY33" i="4"/>
  <c r="K33" i="4" s="1"/>
  <c r="L33" i="4" s="1"/>
  <c r="AW33" i="4"/>
  <c r="AV35" i="5"/>
  <c r="C35" i="5"/>
  <c r="L35" i="5"/>
  <c r="AW33" i="7"/>
  <c r="AY33" i="7"/>
  <c r="K33" i="7" s="1"/>
  <c r="L33" i="7" s="1"/>
  <c r="C33" i="9"/>
  <c r="B34" i="9"/>
  <c r="AV33" i="9"/>
  <c r="AV34" i="7"/>
  <c r="C34" i="7"/>
  <c r="B35" i="7"/>
  <c r="AV34" i="4"/>
  <c r="B35" i="4"/>
  <c r="C34" i="4"/>
  <c r="AW34" i="5"/>
  <c r="AY34" i="5"/>
  <c r="K34" i="5" s="1"/>
  <c r="L34" i="5" s="1"/>
  <c r="AY33" i="6"/>
  <c r="K33" i="6" s="1"/>
  <c r="L33" i="6" s="1"/>
  <c r="AW33" i="6"/>
  <c r="AY33" i="3" l="1"/>
  <c r="K33" i="3" s="1"/>
  <c r="L33" i="3" s="1"/>
  <c r="AW33" i="3"/>
  <c r="B35" i="3"/>
  <c r="C34" i="3"/>
  <c r="AV34" i="3"/>
  <c r="L34" i="3"/>
  <c r="AY34" i="11"/>
  <c r="K34" i="11" s="1"/>
  <c r="L34" i="11" s="1"/>
  <c r="AW34" i="11"/>
  <c r="AW33" i="10"/>
  <c r="AY33" i="10"/>
  <c r="K33" i="10" s="1"/>
  <c r="L33" i="10" s="1"/>
  <c r="L35" i="12"/>
  <c r="S8" i="12" s="1"/>
  <c r="D12" i="14" s="1"/>
  <c r="C35" i="12"/>
  <c r="AV35" i="12"/>
  <c r="AV35" i="11"/>
  <c r="C35" i="11"/>
  <c r="L35" i="11"/>
  <c r="AW35" i="13"/>
  <c r="AY35" i="13"/>
  <c r="K35" i="13" s="1"/>
  <c r="S6" i="13" s="1"/>
  <c r="C13" i="14" s="1"/>
  <c r="C34" i="10"/>
  <c r="B35" i="10"/>
  <c r="AV34" i="10"/>
  <c r="AV34" i="8"/>
  <c r="C34" i="8"/>
  <c r="B35" i="8"/>
  <c r="AW33" i="8"/>
  <c r="AY33" i="8"/>
  <c r="K33" i="8" s="1"/>
  <c r="AW34" i="12"/>
  <c r="AY34" i="12"/>
  <c r="K34" i="12" s="1"/>
  <c r="AV35" i="7"/>
  <c r="C35" i="7"/>
  <c r="L35" i="7"/>
  <c r="AY34" i="6"/>
  <c r="K34" i="6" s="1"/>
  <c r="L34" i="6" s="1"/>
  <c r="AW34" i="6"/>
  <c r="AV35" i="4"/>
  <c r="C35" i="4"/>
  <c r="AW33" i="9"/>
  <c r="AY33" i="9"/>
  <c r="K33" i="9" s="1"/>
  <c r="L33" i="9" s="1"/>
  <c r="S8" i="5"/>
  <c r="D5" i="14" s="1"/>
  <c r="C35" i="6"/>
  <c r="AV35" i="6"/>
  <c r="AY34" i="4"/>
  <c r="K34" i="4" s="1"/>
  <c r="L34" i="4" s="1"/>
  <c r="AW34" i="4"/>
  <c r="AW34" i="7"/>
  <c r="AY34" i="7"/>
  <c r="K34" i="7" s="1"/>
  <c r="L34" i="7" s="1"/>
  <c r="AY35" i="5"/>
  <c r="K35" i="5" s="1"/>
  <c r="S6" i="5" s="1"/>
  <c r="C5" i="14" s="1"/>
  <c r="AW35" i="5"/>
  <c r="AV34" i="9"/>
  <c r="B35" i="9"/>
  <c r="C34" i="9"/>
  <c r="S9" i="1"/>
  <c r="D2" i="14"/>
  <c r="S5" i="3"/>
  <c r="S8" i="11" l="1"/>
  <c r="D11" i="14" s="1"/>
  <c r="AY34" i="3"/>
  <c r="K34" i="3" s="1"/>
  <c r="AW34" i="3"/>
  <c r="L35" i="3"/>
  <c r="S8" i="3" s="1"/>
  <c r="D3" i="14" s="1"/>
  <c r="C35" i="3"/>
  <c r="AV35" i="3"/>
  <c r="L33" i="8"/>
  <c r="AV35" i="10"/>
  <c r="C35" i="10"/>
  <c r="L35" i="10"/>
  <c r="AV35" i="8"/>
  <c r="C35" i="8"/>
  <c r="AY34" i="10"/>
  <c r="K34" i="10" s="1"/>
  <c r="L34" i="10" s="1"/>
  <c r="AW34" i="10"/>
  <c r="AW34" i="8"/>
  <c r="AY34" i="8"/>
  <c r="K34" i="8" s="1"/>
  <c r="L34" i="8" s="1"/>
  <c r="AY35" i="12"/>
  <c r="K35" i="12" s="1"/>
  <c r="S6" i="12" s="1"/>
  <c r="C12" i="14" s="1"/>
  <c r="AW35" i="12"/>
  <c r="AY35" i="11"/>
  <c r="K35" i="11" s="1"/>
  <c r="S6" i="11" s="1"/>
  <c r="C11" i="14" s="1"/>
  <c r="AW35" i="11"/>
  <c r="AY34" i="9"/>
  <c r="K34" i="9" s="1"/>
  <c r="L34" i="9" s="1"/>
  <c r="AW34" i="9"/>
  <c r="S8" i="7"/>
  <c r="D7" i="14" s="1"/>
  <c r="AY35" i="7"/>
  <c r="K35" i="7" s="1"/>
  <c r="S6" i="7" s="1"/>
  <c r="C7" i="14" s="1"/>
  <c r="AW35" i="7"/>
  <c r="AY35" i="6"/>
  <c r="K35" i="6" s="1"/>
  <c r="AW35" i="6"/>
  <c r="AV35" i="9"/>
  <c r="C35" i="9"/>
  <c r="E2" i="14"/>
  <c r="AW35" i="4"/>
  <c r="AY35" i="4"/>
  <c r="K35" i="4" s="1"/>
  <c r="S8" i="10" l="1"/>
  <c r="D10" i="14" s="1"/>
  <c r="S9" i="3"/>
  <c r="E3" i="14" s="1"/>
  <c r="AW35" i="3"/>
  <c r="AY35" i="3"/>
  <c r="K35" i="3" s="1"/>
  <c r="S6" i="3" s="1"/>
  <c r="C3" i="14" s="1"/>
  <c r="AW35" i="8"/>
  <c r="AY35" i="8"/>
  <c r="K35" i="8" s="1"/>
  <c r="AY35" i="10"/>
  <c r="K35" i="10" s="1"/>
  <c r="S6" i="10" s="1"/>
  <c r="C10" i="14" s="1"/>
  <c r="AW35" i="10"/>
  <c r="S6" i="4"/>
  <c r="C4" i="14" s="1"/>
  <c r="L35" i="4"/>
  <c r="S8" i="4" s="1"/>
  <c r="D4" i="14" s="1"/>
  <c r="S6" i="6"/>
  <c r="C6" i="14" s="1"/>
  <c r="L35" i="6"/>
  <c r="S8" i="6" s="1"/>
  <c r="D6" i="14" s="1"/>
  <c r="AW35" i="9"/>
  <c r="AY35" i="9"/>
  <c r="K35" i="9" s="1"/>
  <c r="S5" i="4"/>
  <c r="S6" i="8" l="1"/>
  <c r="C8" i="14" s="1"/>
  <c r="L35" i="8"/>
  <c r="S8" i="8" s="1"/>
  <c r="D8" i="14" s="1"/>
  <c r="S6" i="9"/>
  <c r="C9" i="14" s="1"/>
  <c r="L35" i="9"/>
  <c r="S8" i="9" s="1"/>
  <c r="D9" i="14" s="1"/>
  <c r="S9" i="4"/>
  <c r="S5" i="5"/>
  <c r="S9" i="5" l="1"/>
  <c r="E4" i="14"/>
  <c r="S5" i="6"/>
  <c r="S9" i="6" l="1"/>
  <c r="E5" i="14"/>
  <c r="S5" i="7"/>
  <c r="S9" i="7" l="1"/>
  <c r="E6" i="14"/>
  <c r="S5" i="8"/>
  <c r="S9" i="8" l="1"/>
  <c r="E7" i="14"/>
  <c r="S5" i="9"/>
  <c r="S9" i="9" l="1"/>
  <c r="E8" i="14"/>
  <c r="S5" i="10"/>
  <c r="S9" i="10" l="1"/>
  <c r="E9" i="14"/>
  <c r="S5" i="11"/>
  <c r="S9" i="11" l="1"/>
  <c r="E10" i="14"/>
  <c r="S5" i="12"/>
  <c r="S9" i="12" l="1"/>
  <c r="E11" i="14"/>
  <c r="S5" i="13"/>
  <c r="S9" i="13" l="1"/>
  <c r="E13" i="14" s="1"/>
  <c r="E12"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memic</author>
    <author>Sejla Memic</author>
  </authors>
  <commentList>
    <comment ref="I4" authorId="0" shapeId="0" xr:uid="{00000000-0006-0000-0000-000001000000}">
      <text>
        <r>
          <rPr>
            <b/>
            <sz val="9"/>
            <color indexed="81"/>
            <rFont val="Segoe UI"/>
            <family val="2"/>
          </rPr>
          <t xml:space="preserve">Wenn die Pause vom Wochenplan abweicht so kann die hier manuell erfasst werden. In diesem Fall wird nur die manuelle Pause von der Istzeit abgezogen. Feld leer lassen um die vorgegebene Pause automatisch zu berücksichtigen. </t>
        </r>
        <r>
          <rPr>
            <sz val="9"/>
            <color indexed="81"/>
            <rFont val="Segoe UI"/>
            <family val="2"/>
          </rPr>
          <t xml:space="preserve">
</t>
        </r>
      </text>
    </comment>
    <comment ref="S5" authorId="1" shapeId="0" xr:uid="{A969E5ED-FE56-4C7A-8520-E2A0288D58CF}">
      <text>
        <r>
          <rPr>
            <sz val="12"/>
            <color indexed="81"/>
            <rFont val="Segoe UI"/>
            <family val="2"/>
          </rPr>
          <t>Übertrag aus Vorjahr eingeben.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memic</author>
  </authors>
  <commentList>
    <comment ref="I4" authorId="0" shapeId="0" xr:uid="{00000000-0006-0000-0900-000001000000}">
      <text>
        <r>
          <rPr>
            <b/>
            <sz val="9"/>
            <color indexed="81"/>
            <rFont val="Segoe UI"/>
            <family val="2"/>
          </rPr>
          <t xml:space="preserve">Wenn die Pause vom Wochenplan abweicht so kann die hier manuell erfasst werden. In diesem Fall wird nur die manuelle Pause von der Istzeit abgezogen. Feld leer lassen um die vorgegebene Pause automatisch zu berücksichtigen. </t>
        </r>
        <r>
          <rPr>
            <sz val="9"/>
            <color indexed="81"/>
            <rFont val="Segoe UI"/>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memic</author>
  </authors>
  <commentList>
    <comment ref="I4" authorId="0" shapeId="0" xr:uid="{00000000-0006-0000-0A00-000001000000}">
      <text>
        <r>
          <rPr>
            <b/>
            <sz val="9"/>
            <color indexed="81"/>
            <rFont val="Segoe UI"/>
            <family val="2"/>
          </rPr>
          <t xml:space="preserve">Wenn die Pause vom Wochenplan abweicht so kann die hier manuell erfasst werden. In diesem Fall wird nur die manuelle Pause von der Istzeit abgezogen. Feld leer lassen um die vorgegebene Pause automatisch zu berücksichtigen. </t>
        </r>
        <r>
          <rPr>
            <sz val="9"/>
            <color indexed="81"/>
            <rFont val="Segoe UI"/>
            <family val="2"/>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memic</author>
  </authors>
  <commentList>
    <comment ref="I4" authorId="0" shapeId="0" xr:uid="{00000000-0006-0000-0B00-000001000000}">
      <text>
        <r>
          <rPr>
            <b/>
            <sz val="9"/>
            <color indexed="81"/>
            <rFont val="Segoe UI"/>
            <family val="2"/>
          </rPr>
          <t xml:space="preserve">Wenn die Pause vom Wochenplan abweicht so kann die hier manuell erfasst werden. In diesem Fall wird nur die manuelle Pause von der Istzeit abgezogen. Feld leer lassen um die vorgegebene Pause automatisch zu berücksichtigen. </t>
        </r>
        <r>
          <rPr>
            <sz val="9"/>
            <color indexed="81"/>
            <rFont val="Segoe UI"/>
            <family val="2"/>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Thomas Ramel</author>
  </authors>
  <commentList>
    <comment ref="C1" authorId="0" shapeId="0" xr:uid="{00000000-0006-0000-0C00-000001000000}">
      <text>
        <r>
          <rPr>
            <b/>
            <sz val="9"/>
            <color indexed="81"/>
            <rFont val="Tahoma"/>
            <family val="2"/>
          </rPr>
          <t xml:space="preserve">Ein 'x' eingeben, um Feiertage zu markieren.
Bis Zelle A49 können Sie weitere Feiertage eingeben und mit x werden weitere Feiertage in Urlaubsübersicht angezeigt.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memic</author>
  </authors>
  <commentList>
    <comment ref="I4" authorId="0" shapeId="0" xr:uid="{00000000-0006-0000-0100-000001000000}">
      <text>
        <r>
          <rPr>
            <b/>
            <sz val="9"/>
            <color indexed="81"/>
            <rFont val="Segoe UI"/>
            <family val="2"/>
          </rPr>
          <t xml:space="preserve">Wenn die Pause vom Wochenplan abweicht so kann die hier manuell erfasst werden. In diesem Fall wird nur die manuelle Pause von der Istzeit abgezogen. Feld leer lassen um die vorgegebene Pause automatisch zu berücksichtigen. </t>
        </r>
        <r>
          <rPr>
            <sz val="9"/>
            <color indexed="81"/>
            <rFont val="Segoe UI"/>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memic</author>
  </authors>
  <commentList>
    <comment ref="I4" authorId="0" shapeId="0" xr:uid="{00000000-0006-0000-0200-000001000000}">
      <text>
        <r>
          <rPr>
            <b/>
            <sz val="9"/>
            <color indexed="81"/>
            <rFont val="Segoe UI"/>
            <family val="2"/>
          </rPr>
          <t xml:space="preserve">Wenn die Pause vom Wochenplan abweicht so kann die hier manuell erfasst werden. In diesem Fall wird nur die manuelle Pause von der Istzeit abgezogen. Feld leer lassen um die vorgegebene Pause automatisch zu berücksichtigen. </t>
        </r>
        <r>
          <rPr>
            <sz val="9"/>
            <color indexed="81"/>
            <rFont val="Segoe UI"/>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memic</author>
  </authors>
  <commentList>
    <comment ref="I4" authorId="0" shapeId="0" xr:uid="{00000000-0006-0000-0300-000001000000}">
      <text>
        <r>
          <rPr>
            <b/>
            <sz val="9"/>
            <color indexed="81"/>
            <rFont val="Segoe UI"/>
            <family val="2"/>
          </rPr>
          <t xml:space="preserve">Wenn die Pause vom Wochenplan abweicht so kann die hier manuell erfasst werden. In diesem Fall wird nur die manuelle Pause von der Istzeit abgezogen. Feld leer lassen um die vorgegebene Pause automatisch zu berücksichtigen. </t>
        </r>
        <r>
          <rPr>
            <sz val="9"/>
            <color indexed="81"/>
            <rFont val="Segoe UI"/>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memic</author>
  </authors>
  <commentList>
    <comment ref="I4" authorId="0" shapeId="0" xr:uid="{00000000-0006-0000-0400-000001000000}">
      <text>
        <r>
          <rPr>
            <b/>
            <sz val="9"/>
            <color indexed="81"/>
            <rFont val="Segoe UI"/>
            <family val="2"/>
          </rPr>
          <t xml:space="preserve">Wenn die Pause vom Wochenplan abweicht so kann die hier manuell erfasst werden. In diesem Fall wird nur die manuelle Pause von der Istzeit abgezogen. Feld leer lassen um die vorgegebene Pause automatisch zu berücksichtigen. </t>
        </r>
        <r>
          <rPr>
            <sz val="9"/>
            <color indexed="81"/>
            <rFont val="Segoe UI"/>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memic</author>
  </authors>
  <commentList>
    <comment ref="I4" authorId="0" shapeId="0" xr:uid="{00000000-0006-0000-0500-000001000000}">
      <text>
        <r>
          <rPr>
            <b/>
            <sz val="9"/>
            <color indexed="81"/>
            <rFont val="Segoe UI"/>
            <family val="2"/>
          </rPr>
          <t xml:space="preserve">Wenn die Pause vom Wochenplan abweicht so kann die hier manuell erfasst werden. In diesem Fall wird nur die manuelle Pause von der Istzeit abgezogen. Feld leer lassen um die vorgegebene Pause automatisch zu berücksichtigen. </t>
        </r>
        <r>
          <rPr>
            <sz val="9"/>
            <color indexed="81"/>
            <rFont val="Segoe UI"/>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memic</author>
  </authors>
  <commentList>
    <comment ref="I4" authorId="0" shapeId="0" xr:uid="{00000000-0006-0000-0600-000001000000}">
      <text>
        <r>
          <rPr>
            <b/>
            <sz val="9"/>
            <color indexed="81"/>
            <rFont val="Segoe UI"/>
            <family val="2"/>
          </rPr>
          <t xml:space="preserve">Wenn die Pause vom Wochenplan abweicht so kann die hier manuell erfasst werden. In diesem Fall wird nur die manuelle Pause von der Istzeit abgezogen. Feld leer lassen um die vorgegebene Pause automatisch zu berücksichtigen. </t>
        </r>
        <r>
          <rPr>
            <sz val="9"/>
            <color indexed="81"/>
            <rFont val="Segoe UI"/>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memic</author>
  </authors>
  <commentList>
    <comment ref="I4" authorId="0" shapeId="0" xr:uid="{00000000-0006-0000-0700-000001000000}">
      <text>
        <r>
          <rPr>
            <b/>
            <sz val="9"/>
            <color indexed="81"/>
            <rFont val="Segoe UI"/>
            <family val="2"/>
          </rPr>
          <t xml:space="preserve">Wenn die Pause vom Wochenplan abweicht so kann die hier manuell erfasst werden. In diesem Fall wird nur die manuelle Pause von der Istzeit abgezogen. Feld leer lassen um die vorgegebene Pause automatisch zu berücksichtigen. </t>
        </r>
        <r>
          <rPr>
            <sz val="9"/>
            <color indexed="81"/>
            <rFont val="Segoe UI"/>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memic</author>
  </authors>
  <commentList>
    <comment ref="I4" authorId="0" shapeId="0" xr:uid="{00000000-0006-0000-0800-000001000000}">
      <text>
        <r>
          <rPr>
            <b/>
            <sz val="9"/>
            <color indexed="81"/>
            <rFont val="Segoe UI"/>
            <family val="2"/>
          </rPr>
          <t xml:space="preserve">Wenn die Pause vom Wochenplan abweicht so kann die hier manuell erfasst werden. In diesem Fall wird nur die manuelle Pause von der Istzeit abgezogen. Feld leer lassen um die vorgegebene Pause automatisch zu berücksichtigen. </t>
        </r>
        <r>
          <rPr>
            <sz val="9"/>
            <color indexed="81"/>
            <rFont val="Segoe UI"/>
            <family val="2"/>
          </rPr>
          <t xml:space="preserve">
</t>
        </r>
      </text>
    </comment>
  </commentList>
</comments>
</file>

<file path=xl/sharedStrings.xml><?xml version="1.0" encoding="utf-8"?>
<sst xmlns="http://schemas.openxmlformats.org/spreadsheetml/2006/main" count="333" uniqueCount="56">
  <si>
    <t>Arbeitszeit</t>
  </si>
  <si>
    <t>von</t>
  </si>
  <si>
    <t>bis</t>
  </si>
  <si>
    <t>Pause</t>
  </si>
  <si>
    <t>Datum</t>
  </si>
  <si>
    <t>Tag</t>
  </si>
  <si>
    <t>Sollzeit</t>
  </si>
  <si>
    <t>Istzeit</t>
  </si>
  <si>
    <t>Wochentag</t>
  </si>
  <si>
    <t>Wochensoll</t>
  </si>
  <si>
    <t>Wochenplan</t>
  </si>
  <si>
    <t>Monat</t>
  </si>
  <si>
    <t>Saldo</t>
  </si>
  <si>
    <t>Monatssaldo</t>
  </si>
  <si>
    <t>Saldo Übertrag</t>
  </si>
  <si>
    <t>Feiertag?</t>
  </si>
  <si>
    <t>x</t>
  </si>
  <si>
    <t>Neujahr</t>
  </si>
  <si>
    <t>Berchtoldstag</t>
  </si>
  <si>
    <t>3 Könige</t>
  </si>
  <si>
    <t>Rosenmontag</t>
  </si>
  <si>
    <t>Karfreitag</t>
  </si>
  <si>
    <t>Ostersamstag</t>
  </si>
  <si>
    <t>Ostersonntag</t>
  </si>
  <si>
    <t>Ostermontag</t>
  </si>
  <si>
    <t>1. Mai</t>
  </si>
  <si>
    <t>Christi Himmelfahrt</t>
  </si>
  <si>
    <t>Muttertag</t>
  </si>
  <si>
    <t>Pfingstsamstag</t>
  </si>
  <si>
    <t>Pfingstsonntag</t>
  </si>
  <si>
    <t>Pfingstmontag</t>
  </si>
  <si>
    <t>Fronleichnam</t>
  </si>
  <si>
    <t>Nationalfeiertag (CH)</t>
  </si>
  <si>
    <t>Tag der deutschen Einheit (D)</t>
  </si>
  <si>
    <t>Erntedankfest</t>
  </si>
  <si>
    <t>Nationalfeiertag (AT)</t>
  </si>
  <si>
    <t>Reformationstag</t>
  </si>
  <si>
    <t>Allerheiligen</t>
  </si>
  <si>
    <t>Volkstrauertag</t>
  </si>
  <si>
    <t>Buss- und Bettag</t>
  </si>
  <si>
    <t>Totensonntag/Ewigkeitssontag</t>
  </si>
  <si>
    <t>1. Advent</t>
  </si>
  <si>
    <t>2. Advent</t>
  </si>
  <si>
    <t>3. Advent</t>
  </si>
  <si>
    <t>4. Advent</t>
  </si>
  <si>
    <t>Heilig Abend</t>
  </si>
  <si>
    <t>1. Weihnachtstag</t>
  </si>
  <si>
    <t>2. Weihnachtstag</t>
  </si>
  <si>
    <t>Silvester</t>
  </si>
  <si>
    <t>Sollzeit 0 am Feiertag?</t>
  </si>
  <si>
    <t>Feiertag</t>
  </si>
  <si>
    <t>ja</t>
  </si>
  <si>
    <t>Differenz</t>
  </si>
  <si>
    <t>office-lernen.com</t>
  </si>
  <si>
    <t>Diese Testversion ist im Funktionsumfang eingeschränkt.
Zur Erwerbung der Vollversion siehe office-lernen.com</t>
  </si>
  <si>
    <t xml:space="preserve">Dem Lizenznehmer wird gestattet, 
diese Software im eigenen betrieblichen oder privaten Umfeld zu nutzen. 
Die unerlaubte weitergabe an Dritte ist nicht gestattet!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</si>
</sst>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mmmm\ yyyy"/>
    <numFmt numFmtId="165" formatCode="d"/>
    <numFmt numFmtId="166" formatCode="ddd/"/>
    <numFmt numFmtId="167" formatCode="hh:mm;@"/>
    <numFmt numFmtId="168" formatCode="[hh]:mm"/>
    <numFmt numFmtId="169" formatCode="dddd"/>
    <numFmt numFmtId="170" formatCode="[hh]:mm;@"/>
    <numFmt numFmtId="171" formatCode="mmmm"/>
    <numFmt numFmtId="172" formatCode="dd/mm/yyyy;;"/>
    <numFmt numFmtId="173" formatCode="yyyy"/>
  </numFmts>
  <fonts count="21" x14ac:knownFonts="1">
    <font>
      <sz val="11"/>
      <color theme="1"/>
      <name val="Calibri"/>
      <family val="2"/>
      <scheme val="minor"/>
    </font>
    <font>
      <sz val="14"/>
      <color theme="1"/>
      <name val="Calibri"/>
      <family val="2"/>
      <scheme val="minor"/>
    </font>
    <font>
      <b/>
      <sz val="22"/>
      <color theme="1"/>
      <name val="Calibri"/>
      <family val="2"/>
      <scheme val="minor"/>
    </font>
    <font>
      <b/>
      <sz val="14"/>
      <color theme="1"/>
      <name val="Calibri"/>
      <family val="2"/>
      <scheme val="minor"/>
    </font>
    <font>
      <sz val="9"/>
      <color indexed="81"/>
      <name val="Segoe UI"/>
      <family val="2"/>
    </font>
    <font>
      <b/>
      <sz val="9"/>
      <color indexed="81"/>
      <name val="Segoe UI"/>
      <family val="2"/>
    </font>
    <font>
      <b/>
      <sz val="11"/>
      <color theme="1"/>
      <name val="Calibri"/>
      <family val="2"/>
      <scheme val="minor"/>
    </font>
    <font>
      <b/>
      <sz val="12"/>
      <color theme="1"/>
      <name val="Calibri"/>
      <family val="2"/>
      <scheme val="minor"/>
    </font>
    <font>
      <sz val="14"/>
      <color rgb="FFFF0000"/>
      <name val="Calibri"/>
      <family val="2"/>
      <scheme val="minor"/>
    </font>
    <font>
      <b/>
      <sz val="16"/>
      <color theme="1"/>
      <name val="Calibri"/>
      <family val="2"/>
      <scheme val="minor"/>
    </font>
    <font>
      <sz val="12"/>
      <color rgb="FF5A5A5A"/>
      <name val="Consolas"/>
      <family val="3"/>
    </font>
    <font>
      <b/>
      <sz val="9"/>
      <color indexed="81"/>
      <name val="Tahoma"/>
      <family val="2"/>
    </font>
    <font>
      <sz val="1"/>
      <color theme="0"/>
      <name val="Calibri"/>
      <family val="2"/>
      <scheme val="minor"/>
    </font>
    <font>
      <sz val="12"/>
      <color indexed="81"/>
      <name val="Segoe UI"/>
      <family val="2"/>
    </font>
    <font>
      <sz val="14"/>
      <color indexed="8"/>
      <name val="Calibri"/>
      <family val="2"/>
      <scheme val="minor"/>
    </font>
    <font>
      <sz val="11"/>
      <color indexed="8"/>
      <name val="Calibri"/>
      <family val="2"/>
      <scheme val="minor"/>
    </font>
    <font>
      <sz val="12"/>
      <color theme="1"/>
      <name val="Calibri"/>
      <family val="2"/>
      <scheme val="minor"/>
    </font>
    <font>
      <sz val="12"/>
      <color theme="1" tint="0.249977111117893"/>
      <name val="Calibri"/>
      <family val="2"/>
      <scheme val="minor"/>
    </font>
    <font>
      <sz val="14"/>
      <color theme="1" tint="0.249977111117893"/>
      <name val="Calibri"/>
      <family val="2"/>
      <scheme val="minor"/>
    </font>
    <font>
      <u/>
      <sz val="11"/>
      <color theme="10"/>
      <name val="Calibri"/>
      <family val="2"/>
      <scheme val="minor"/>
    </font>
    <font>
      <b/>
      <sz val="14"/>
      <color rgb="FFFF0000"/>
      <name val="Calibri"/>
      <family val="2"/>
      <scheme val="minor"/>
    </font>
  </fonts>
  <fills count="10">
    <fill>
      <patternFill patternType="none"/>
    </fill>
    <fill>
      <patternFill patternType="gray125"/>
    </fill>
    <fill>
      <patternFill patternType="solid">
        <fgColor theme="7" tint="0.7999816888943144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2"/>
        <bgColor indexed="64"/>
      </patternFill>
    </fill>
    <fill>
      <patternFill patternType="solid">
        <fgColor theme="0"/>
        <bgColor indexed="64"/>
      </patternFill>
    </fill>
    <fill>
      <patternFill patternType="solid">
        <fgColor rgb="FFFFB0A3"/>
        <bgColor indexed="64"/>
      </patternFill>
    </fill>
    <fill>
      <patternFill patternType="solid">
        <fgColor rgb="FFBCEED3"/>
        <bgColor indexed="64"/>
      </patternFill>
    </fill>
    <fill>
      <patternFill patternType="solid">
        <fgColor theme="4" tint="0.59999389629810485"/>
        <bgColor indexed="64"/>
      </patternFill>
    </fill>
  </fills>
  <borders count="38">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hair">
        <color indexed="64"/>
      </bottom>
      <diagonal/>
    </border>
    <border>
      <left/>
      <right/>
      <top style="medium">
        <color indexed="64"/>
      </top>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right/>
      <top style="hair">
        <color indexed="64"/>
      </top>
      <bottom/>
      <diagonal/>
    </border>
    <border>
      <left/>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left style="double">
        <color indexed="64"/>
      </left>
      <right/>
      <top style="double">
        <color indexed="64"/>
      </top>
      <bottom/>
      <diagonal/>
    </border>
    <border>
      <left style="medium">
        <color indexed="64"/>
      </left>
      <right style="thin">
        <color indexed="64"/>
      </right>
      <top style="double">
        <color indexed="64"/>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9" fillId="0" borderId="0" applyNumberFormat="0" applyFill="0" applyBorder="0" applyAlignment="0" applyProtection="0"/>
  </cellStyleXfs>
  <cellXfs count="115">
    <xf numFmtId="0" fontId="0" fillId="0" borderId="0" xfId="0"/>
    <xf numFmtId="167" fontId="0" fillId="0" borderId="2" xfId="0" applyNumberFormat="1" applyBorder="1" applyAlignment="1" applyProtection="1">
      <alignment horizontal="center"/>
      <protection locked="0"/>
    </xf>
    <xf numFmtId="167" fontId="0" fillId="0" borderId="1" xfId="0" applyNumberFormat="1" applyBorder="1" applyAlignment="1" applyProtection="1">
      <alignment horizontal="center"/>
      <protection locked="0"/>
    </xf>
    <xf numFmtId="167" fontId="0" fillId="0" borderId="4" xfId="0" applyNumberFormat="1" applyBorder="1" applyAlignment="1" applyProtection="1">
      <alignment horizontal="center"/>
      <protection locked="0"/>
    </xf>
    <xf numFmtId="167" fontId="0" fillId="0" borderId="3" xfId="0" applyNumberFormat="1" applyBorder="1" applyAlignment="1" applyProtection="1">
      <alignment horizontal="center"/>
      <protection locked="0"/>
    </xf>
    <xf numFmtId="167" fontId="1" fillId="0" borderId="23" xfId="0" applyNumberFormat="1" applyFont="1" applyBorder="1" applyProtection="1">
      <protection locked="0"/>
    </xf>
    <xf numFmtId="167" fontId="1" fillId="0" borderId="22" xfId="0" applyNumberFormat="1" applyFont="1" applyBorder="1" applyProtection="1">
      <protection locked="0"/>
    </xf>
    <xf numFmtId="167" fontId="1" fillId="2" borderId="22" xfId="0" applyNumberFormat="1" applyFont="1" applyFill="1" applyBorder="1" applyProtection="1">
      <protection locked="0"/>
    </xf>
    <xf numFmtId="167" fontId="1" fillId="2" borderId="27" xfId="0" applyNumberFormat="1" applyFont="1" applyFill="1" applyBorder="1" applyProtection="1">
      <protection locked="0"/>
    </xf>
    <xf numFmtId="171" fontId="1" fillId="0" borderId="23" xfId="0" applyNumberFormat="1" applyFont="1" applyBorder="1" applyAlignment="1">
      <alignment horizontal="right"/>
    </xf>
    <xf numFmtId="168" fontId="1" fillId="0" borderId="23" xfId="0" applyNumberFormat="1" applyFont="1" applyBorder="1"/>
    <xf numFmtId="0" fontId="1" fillId="0" borderId="0" xfId="0" applyFont="1"/>
    <xf numFmtId="171" fontId="1" fillId="0" borderId="22" xfId="0" applyNumberFormat="1" applyFont="1" applyBorder="1" applyAlignment="1">
      <alignment horizontal="right"/>
    </xf>
    <xf numFmtId="168" fontId="1" fillId="0" borderId="22" xfId="0" applyNumberFormat="1" applyFont="1" applyBorder="1"/>
    <xf numFmtId="171" fontId="1" fillId="5" borderId="22" xfId="0" applyNumberFormat="1" applyFont="1" applyFill="1" applyBorder="1" applyAlignment="1">
      <alignment horizontal="right"/>
    </xf>
    <xf numFmtId="168" fontId="1" fillId="5" borderId="22" xfId="0" applyNumberFormat="1" applyFont="1" applyFill="1" applyBorder="1"/>
    <xf numFmtId="171" fontId="1" fillId="5" borderId="35" xfId="0" applyNumberFormat="1" applyFont="1" applyFill="1" applyBorder="1" applyAlignment="1">
      <alignment horizontal="right"/>
    </xf>
    <xf numFmtId="168" fontId="1" fillId="5" borderId="35" xfId="0" applyNumberFormat="1" applyFont="1" applyFill="1" applyBorder="1"/>
    <xf numFmtId="167" fontId="0" fillId="0" borderId="36" xfId="0" applyNumberFormat="1" applyBorder="1" applyAlignment="1" applyProtection="1">
      <alignment horizontal="center"/>
      <protection locked="0"/>
    </xf>
    <xf numFmtId="167" fontId="0" fillId="0" borderId="24" xfId="0" applyNumberFormat="1" applyBorder="1" applyAlignment="1" applyProtection="1">
      <alignment horizontal="center"/>
      <protection locked="0"/>
    </xf>
    <xf numFmtId="167" fontId="0" fillId="0" borderId="25" xfId="0" applyNumberFormat="1" applyBorder="1" applyAlignment="1" applyProtection="1">
      <alignment horizontal="center"/>
      <protection locked="0"/>
    </xf>
    <xf numFmtId="170" fontId="9" fillId="0" borderId="31" xfId="0" applyNumberFormat="1" applyFont="1" applyBorder="1" applyAlignment="1" applyProtection="1">
      <alignment horizontal="center"/>
      <protection locked="0"/>
    </xf>
    <xf numFmtId="170" fontId="9" fillId="0" borderId="34" xfId="0" applyNumberFormat="1" applyFont="1" applyBorder="1" applyAlignment="1" applyProtection="1">
      <alignment horizontal="center"/>
      <protection locked="0"/>
    </xf>
    <xf numFmtId="0" fontId="16" fillId="0" borderId="0" xfId="0" applyFont="1"/>
    <xf numFmtId="0" fontId="16" fillId="0" borderId="0" xfId="0" applyFont="1" applyProtection="1">
      <protection locked="0"/>
    </xf>
    <xf numFmtId="0" fontId="16" fillId="0" borderId="0" xfId="0" applyFont="1" applyAlignment="1">
      <alignment vertical="center"/>
    </xf>
    <xf numFmtId="0" fontId="16" fillId="0" borderId="0" xfId="0" applyFont="1" applyAlignment="1" applyProtection="1">
      <alignment vertical="center"/>
      <protection locked="0"/>
    </xf>
    <xf numFmtId="0" fontId="17" fillId="0" borderId="37" xfId="0" applyFont="1" applyBorder="1" applyAlignment="1" applyProtection="1">
      <alignment horizontal="center"/>
      <protection locked="0"/>
    </xf>
    <xf numFmtId="49" fontId="17" fillId="0" borderId="37" xfId="0" applyNumberFormat="1" applyFont="1" applyBorder="1" applyProtection="1">
      <protection locked="0"/>
    </xf>
    <xf numFmtId="0" fontId="7" fillId="4" borderId="37" xfId="0" applyFont="1" applyFill="1" applyBorder="1"/>
    <xf numFmtId="0" fontId="16" fillId="4" borderId="37" xfId="0" applyFont="1" applyFill="1" applyBorder="1" applyAlignment="1" applyProtection="1">
      <alignment horizontal="center"/>
      <protection locked="0"/>
    </xf>
    <xf numFmtId="0" fontId="17" fillId="0" borderId="37" xfId="0" applyFont="1" applyBorder="1" applyProtection="1">
      <protection locked="0"/>
    </xf>
    <xf numFmtId="0" fontId="18" fillId="3" borderId="37" xfId="0" applyFont="1" applyFill="1" applyBorder="1" applyAlignment="1">
      <alignment horizontal="center" vertical="center"/>
    </xf>
    <xf numFmtId="0" fontId="18" fillId="3" borderId="37" xfId="0" applyFont="1" applyFill="1" applyBorder="1" applyAlignment="1" applyProtection="1">
      <alignment horizontal="center" vertical="center"/>
      <protection locked="0"/>
    </xf>
    <xf numFmtId="0" fontId="1" fillId="0" borderId="0" xfId="0" applyFont="1" applyAlignment="1">
      <alignment horizontal="center" vertical="center"/>
    </xf>
    <xf numFmtId="171" fontId="1" fillId="9" borderId="5" xfId="0" applyNumberFormat="1" applyFont="1" applyFill="1" applyBorder="1" applyAlignment="1">
      <alignment horizontal="center" vertical="center"/>
    </xf>
    <xf numFmtId="0" fontId="1" fillId="9" borderId="5" xfId="0" applyFont="1" applyFill="1" applyBorder="1" applyAlignment="1">
      <alignment horizontal="center" vertical="center"/>
    </xf>
    <xf numFmtId="0" fontId="0" fillId="0" borderId="0" xfId="0" applyAlignment="1">
      <alignment horizontal="center" vertical="center"/>
    </xf>
    <xf numFmtId="172" fontId="17" fillId="6" borderId="37" xfId="0" applyNumberFormat="1" applyFont="1" applyFill="1" applyBorder="1"/>
    <xf numFmtId="14" fontId="17" fillId="0" borderId="37" xfId="0" applyNumberFormat="1" applyFont="1" applyBorder="1" applyAlignment="1" applyProtection="1">
      <alignment horizontal="center"/>
      <protection locked="0"/>
    </xf>
    <xf numFmtId="0" fontId="16" fillId="0" borderId="0" xfId="0" applyFont="1" applyAlignment="1">
      <alignment horizontal="center"/>
    </xf>
    <xf numFmtId="173" fontId="12" fillId="6" borderId="0" xfId="0" applyNumberFormat="1" applyFont="1" applyFill="1" applyProtection="1">
      <protection hidden="1"/>
    </xf>
    <xf numFmtId="0" fontId="0" fillId="0" borderId="0" xfId="0" applyProtection="1">
      <protection hidden="1"/>
    </xf>
    <xf numFmtId="0" fontId="3" fillId="0" borderId="0" xfId="0" applyFont="1" applyProtection="1">
      <protection hidden="1"/>
    </xf>
    <xf numFmtId="0" fontId="1" fillId="8" borderId="15" xfId="0" applyFont="1" applyFill="1" applyBorder="1" applyAlignment="1" applyProtection="1">
      <alignment horizontal="center"/>
      <protection hidden="1"/>
    </xf>
    <xf numFmtId="0" fontId="1" fillId="8" borderId="16" xfId="0" applyFont="1" applyFill="1" applyBorder="1" applyAlignment="1" applyProtection="1">
      <alignment horizontal="center"/>
      <protection hidden="1"/>
    </xf>
    <xf numFmtId="0" fontId="0" fillId="8" borderId="10" xfId="0" applyFill="1" applyBorder="1" applyAlignment="1" applyProtection="1">
      <alignment horizontal="center"/>
      <protection hidden="1"/>
    </xf>
    <xf numFmtId="0" fontId="1" fillId="8" borderId="5" xfId="0" applyFont="1" applyFill="1" applyBorder="1" applyAlignment="1" applyProtection="1">
      <alignment horizontal="right"/>
      <protection hidden="1"/>
    </xf>
    <xf numFmtId="0" fontId="1" fillId="8" borderId="5" xfId="0" applyFont="1" applyFill="1" applyBorder="1" applyAlignment="1" applyProtection="1">
      <alignment horizontal="center"/>
      <protection hidden="1"/>
    </xf>
    <xf numFmtId="0" fontId="6" fillId="0" borderId="0" xfId="0" applyFont="1" applyAlignment="1" applyProtection="1">
      <alignment horizontal="center"/>
      <protection hidden="1"/>
    </xf>
    <xf numFmtId="0" fontId="6" fillId="0" borderId="0" xfId="0" applyFont="1" applyProtection="1">
      <protection hidden="1"/>
    </xf>
    <xf numFmtId="0" fontId="7" fillId="0" borderId="0" xfId="0" applyFont="1" applyAlignment="1" applyProtection="1">
      <alignment horizontal="center"/>
      <protection hidden="1"/>
    </xf>
    <xf numFmtId="0" fontId="7" fillId="0" borderId="0" xfId="0" applyFont="1" applyProtection="1">
      <protection hidden="1"/>
    </xf>
    <xf numFmtId="165" fontId="1" fillId="0" borderId="11" xfId="0" applyNumberFormat="1" applyFont="1" applyBorder="1" applyProtection="1">
      <protection hidden="1"/>
    </xf>
    <xf numFmtId="166" fontId="1" fillId="0" borderId="12" xfId="0" applyNumberFormat="1" applyFont="1" applyBorder="1" applyProtection="1">
      <protection hidden="1"/>
    </xf>
    <xf numFmtId="166" fontId="0" fillId="0" borderId="29" xfId="0" applyNumberFormat="1" applyBorder="1" applyProtection="1">
      <protection hidden="1"/>
    </xf>
    <xf numFmtId="169" fontId="1" fillId="0" borderId="23" xfId="0" applyNumberFormat="1" applyFont="1" applyBorder="1" applyAlignment="1" applyProtection="1">
      <alignment horizontal="right"/>
      <protection hidden="1"/>
    </xf>
    <xf numFmtId="14" fontId="1" fillId="0" borderId="30" xfId="0" applyNumberFormat="1" applyFont="1" applyBorder="1" applyProtection="1">
      <protection hidden="1"/>
    </xf>
    <xf numFmtId="20" fontId="0" fillId="0" borderId="0" xfId="0" applyNumberFormat="1" applyProtection="1">
      <protection hidden="1"/>
    </xf>
    <xf numFmtId="167" fontId="0" fillId="0" borderId="0" xfId="0" applyNumberFormat="1" applyProtection="1">
      <protection hidden="1"/>
    </xf>
    <xf numFmtId="165" fontId="1" fillId="0" borderId="13" xfId="0" applyNumberFormat="1" applyFont="1" applyBorder="1" applyProtection="1">
      <protection hidden="1"/>
    </xf>
    <xf numFmtId="166" fontId="1" fillId="0" borderId="14" xfId="0" applyNumberFormat="1" applyFont="1" applyBorder="1" applyProtection="1">
      <protection hidden="1"/>
    </xf>
    <xf numFmtId="166" fontId="0" fillId="0" borderId="9" xfId="0" applyNumberFormat="1" applyBorder="1" applyProtection="1">
      <protection hidden="1"/>
    </xf>
    <xf numFmtId="169" fontId="1" fillId="0" borderId="22" xfId="0" applyNumberFormat="1" applyFont="1" applyBorder="1" applyAlignment="1" applyProtection="1">
      <alignment horizontal="right"/>
      <protection hidden="1"/>
    </xf>
    <xf numFmtId="14" fontId="1" fillId="0" borderId="32" xfId="0" applyNumberFormat="1" applyFont="1" applyBorder="1" applyProtection="1">
      <protection hidden="1"/>
    </xf>
    <xf numFmtId="0" fontId="1" fillId="0" borderId="32" xfId="0" applyFont="1" applyBorder="1" applyProtection="1">
      <protection hidden="1"/>
    </xf>
    <xf numFmtId="14" fontId="1" fillId="0" borderId="33" xfId="0" applyNumberFormat="1" applyFont="1" applyBorder="1" applyProtection="1">
      <protection hidden="1"/>
    </xf>
    <xf numFmtId="169" fontId="8" fillId="0" borderId="22" xfId="0" applyNumberFormat="1" applyFont="1" applyBorder="1" applyAlignment="1" applyProtection="1">
      <alignment horizontal="right"/>
      <protection hidden="1"/>
    </xf>
    <xf numFmtId="169" fontId="8" fillId="0" borderId="26" xfId="0" applyNumberFormat="1" applyFont="1" applyBorder="1" applyAlignment="1" applyProtection="1">
      <alignment horizontal="right"/>
      <protection hidden="1"/>
    </xf>
    <xf numFmtId="0" fontId="3" fillId="7" borderId="28" xfId="0" applyFont="1" applyFill="1" applyBorder="1" applyProtection="1">
      <protection hidden="1"/>
    </xf>
    <xf numFmtId="168" fontId="3" fillId="0" borderId="21" xfId="0" applyNumberFormat="1" applyFont="1" applyBorder="1" applyProtection="1">
      <protection hidden="1"/>
    </xf>
    <xf numFmtId="168" fontId="1" fillId="0" borderId="28" xfId="0" applyNumberFormat="1" applyFont="1" applyBorder="1" applyProtection="1">
      <protection hidden="1"/>
    </xf>
    <xf numFmtId="0" fontId="0" fillId="0" borderId="21" xfId="0" applyBorder="1" applyProtection="1">
      <protection hidden="1"/>
    </xf>
    <xf numFmtId="165" fontId="1" fillId="0" borderId="18" xfId="0" applyNumberFormat="1" applyFont="1" applyBorder="1" applyProtection="1">
      <protection hidden="1"/>
    </xf>
    <xf numFmtId="166" fontId="1" fillId="0" borderId="19" xfId="0" applyNumberFormat="1" applyFont="1" applyBorder="1" applyProtection="1">
      <protection hidden="1"/>
    </xf>
    <xf numFmtId="166" fontId="0" fillId="0" borderId="20" xfId="0" applyNumberFormat="1" applyBorder="1" applyProtection="1">
      <protection hidden="1"/>
    </xf>
    <xf numFmtId="14" fontId="0" fillId="0" borderId="21" xfId="0" applyNumberFormat="1" applyBorder="1" applyProtection="1">
      <protection hidden="1"/>
    </xf>
    <xf numFmtId="170" fontId="0" fillId="0" borderId="0" xfId="0" applyNumberFormat="1" applyProtection="1">
      <protection hidden="1"/>
    </xf>
    <xf numFmtId="14" fontId="0" fillId="0" borderId="0" xfId="0" applyNumberFormat="1" applyProtection="1">
      <protection hidden="1"/>
    </xf>
    <xf numFmtId="15" fontId="0" fillId="0" borderId="0" xfId="0" applyNumberFormat="1" applyProtection="1">
      <protection hidden="1"/>
    </xf>
    <xf numFmtId="0" fontId="10" fillId="0" borderId="0" xfId="0" applyFont="1" applyProtection="1">
      <protection hidden="1"/>
    </xf>
    <xf numFmtId="0" fontId="14" fillId="8" borderId="15" xfId="0" applyFont="1" applyFill="1" applyBorder="1" applyAlignment="1" applyProtection="1">
      <alignment horizontal="center"/>
      <protection hidden="1"/>
    </xf>
    <xf numFmtId="0" fontId="14" fillId="8" borderId="16" xfId="0" applyFont="1" applyFill="1" applyBorder="1" applyAlignment="1" applyProtection="1">
      <alignment horizontal="center"/>
      <protection hidden="1"/>
    </xf>
    <xf numFmtId="0" fontId="15" fillId="8" borderId="10" xfId="0" applyFont="1" applyFill="1" applyBorder="1" applyAlignment="1" applyProtection="1">
      <alignment horizontal="center"/>
      <protection hidden="1"/>
    </xf>
    <xf numFmtId="0" fontId="14" fillId="8" borderId="5" xfId="0" applyFont="1" applyFill="1" applyBorder="1" applyAlignment="1" applyProtection="1">
      <alignment horizontal="right"/>
      <protection hidden="1"/>
    </xf>
    <xf numFmtId="0" fontId="14" fillId="8" borderId="5" xfId="0" applyFont="1" applyFill="1" applyBorder="1" applyAlignment="1" applyProtection="1">
      <alignment horizontal="center"/>
      <protection hidden="1"/>
    </xf>
    <xf numFmtId="14" fontId="14" fillId="0" borderId="30" xfId="0" applyNumberFormat="1" applyFont="1" applyBorder="1" applyProtection="1">
      <protection hidden="1"/>
    </xf>
    <xf numFmtId="14" fontId="14" fillId="0" borderId="32" xfId="0" applyNumberFormat="1" applyFont="1" applyBorder="1" applyProtection="1">
      <protection hidden="1"/>
    </xf>
    <xf numFmtId="0" fontId="14" fillId="0" borderId="32" xfId="0" applyFont="1" applyBorder="1" applyProtection="1">
      <protection hidden="1"/>
    </xf>
    <xf numFmtId="14" fontId="14" fillId="0" borderId="33" xfId="0" applyNumberFormat="1" applyFont="1" applyBorder="1" applyProtection="1">
      <protection hidden="1"/>
    </xf>
    <xf numFmtId="0" fontId="1" fillId="8" borderId="15" xfId="0" applyFont="1" applyFill="1" applyBorder="1" applyAlignment="1" applyProtection="1">
      <alignment horizontal="center"/>
      <protection locked="0"/>
    </xf>
    <xf numFmtId="0" fontId="1" fillId="8" borderId="17" xfId="0" applyFont="1" applyFill="1" applyBorder="1" applyAlignment="1" applyProtection="1">
      <alignment horizontal="center"/>
      <protection locked="0"/>
    </xf>
    <xf numFmtId="0" fontId="1" fillId="8" borderId="16" xfId="0" applyFont="1" applyFill="1" applyBorder="1" applyAlignment="1" applyProtection="1">
      <alignment horizontal="center"/>
      <protection locked="0"/>
    </xf>
    <xf numFmtId="0" fontId="14" fillId="8" borderId="15" xfId="0" applyFont="1" applyFill="1" applyBorder="1" applyAlignment="1" applyProtection="1">
      <alignment horizontal="center"/>
      <protection locked="0"/>
    </xf>
    <xf numFmtId="0" fontId="14" fillId="8" borderId="17" xfId="0" applyFont="1" applyFill="1" applyBorder="1" applyAlignment="1" applyProtection="1">
      <alignment horizontal="center"/>
      <protection locked="0"/>
    </xf>
    <xf numFmtId="0" fontId="14" fillId="8" borderId="16" xfId="0" applyFont="1" applyFill="1" applyBorder="1" applyAlignment="1" applyProtection="1">
      <alignment horizontal="center"/>
      <protection locked="0"/>
    </xf>
    <xf numFmtId="0" fontId="0" fillId="0" borderId="0" xfId="0" applyProtection="1">
      <protection locked="0"/>
    </xf>
    <xf numFmtId="0" fontId="0" fillId="0" borderId="21" xfId="0" applyBorder="1" applyProtection="1">
      <protection locked="0"/>
    </xf>
    <xf numFmtId="0" fontId="6" fillId="0" borderId="0" xfId="0" applyFont="1" applyProtection="1">
      <protection locked="0"/>
    </xf>
    <xf numFmtId="20" fontId="0" fillId="0" borderId="0" xfId="0" applyNumberFormat="1" applyProtection="1">
      <protection locked="0"/>
    </xf>
    <xf numFmtId="0" fontId="18" fillId="3" borderId="37" xfId="0" applyFont="1" applyFill="1" applyBorder="1" applyAlignment="1" applyProtection="1">
      <alignment horizontal="center" vertical="center"/>
      <protection hidden="1"/>
    </xf>
    <xf numFmtId="14" fontId="17" fillId="0" borderId="37" xfId="0" quotePrefix="1" applyNumberFormat="1" applyFont="1" applyBorder="1" applyAlignment="1" applyProtection="1">
      <alignment horizontal="center"/>
      <protection hidden="1"/>
    </xf>
    <xf numFmtId="14" fontId="9" fillId="7" borderId="6" xfId="0" applyNumberFormat="1" applyFont="1" applyFill="1" applyBorder="1" applyAlignment="1" applyProtection="1">
      <alignment horizontal="center"/>
      <protection locked="0"/>
    </xf>
    <xf numFmtId="14" fontId="9" fillId="7" borderId="8" xfId="0" applyNumberFormat="1" applyFont="1" applyFill="1" applyBorder="1" applyAlignment="1" applyProtection="1">
      <alignment horizontal="center"/>
      <protection locked="0"/>
    </xf>
    <xf numFmtId="0" fontId="3" fillId="7" borderId="6" xfId="0" applyFont="1" applyFill="1" applyBorder="1" applyAlignment="1" applyProtection="1">
      <alignment horizontal="center"/>
      <protection locked="0"/>
    </xf>
    <xf numFmtId="0" fontId="3" fillId="7" borderId="7" xfId="0" applyFont="1" applyFill="1" applyBorder="1" applyAlignment="1" applyProtection="1">
      <alignment horizontal="center"/>
      <protection locked="0"/>
    </xf>
    <xf numFmtId="0" fontId="3" fillId="7" borderId="8" xfId="0" applyFont="1" applyFill="1" applyBorder="1" applyAlignment="1" applyProtection="1">
      <alignment horizontal="center"/>
      <protection locked="0"/>
    </xf>
    <xf numFmtId="0" fontId="9" fillId="7" borderId="6" xfId="0" applyFont="1" applyFill="1" applyBorder="1" applyAlignment="1" applyProtection="1">
      <alignment horizontal="center"/>
      <protection hidden="1"/>
    </xf>
    <xf numFmtId="0" fontId="9" fillId="7" borderId="7" xfId="0" applyFont="1" applyFill="1" applyBorder="1" applyAlignment="1" applyProtection="1">
      <alignment horizontal="center"/>
      <protection hidden="1"/>
    </xf>
    <xf numFmtId="0" fontId="9" fillId="7" borderId="8" xfId="0" applyFont="1" applyFill="1" applyBorder="1" applyAlignment="1" applyProtection="1">
      <alignment horizontal="center"/>
      <protection hidden="1"/>
    </xf>
    <xf numFmtId="164" fontId="2" fillId="0" borderId="0" xfId="0" applyNumberFormat="1" applyFont="1" applyAlignment="1" applyProtection="1">
      <alignment horizontal="center"/>
      <protection hidden="1"/>
    </xf>
    <xf numFmtId="0" fontId="0" fillId="0" borderId="0" xfId="0" applyAlignment="1">
      <alignment horizontal="center"/>
    </xf>
    <xf numFmtId="0" fontId="19" fillId="0" borderId="0" xfId="1" applyAlignment="1">
      <alignment horizontal="center" vertical="center"/>
    </xf>
    <xf numFmtId="0" fontId="20" fillId="0" borderId="0" xfId="0" applyFont="1" applyAlignment="1">
      <alignment horizontal="center" vertical="center" wrapText="1"/>
    </xf>
    <xf numFmtId="0" fontId="6" fillId="0" borderId="0" xfId="0" applyFont="1" applyAlignment="1">
      <alignment horizontal="center" wrapText="1"/>
    </xf>
  </cellXfs>
  <cellStyles count="2">
    <cellStyle name="Link" xfId="1" builtinId="8"/>
    <cellStyle name="Standard" xfId="0" builtinId="0"/>
  </cellStyles>
  <dxfs count="26">
    <dxf>
      <fill>
        <patternFill>
          <bgColor theme="5" tint="0.59996337778862885"/>
        </patternFill>
      </fill>
    </dxf>
    <dxf>
      <fill>
        <patternFill>
          <bgColor theme="8" tint="0.59996337778862885"/>
        </patternFill>
      </fill>
    </dxf>
    <dxf>
      <fill>
        <patternFill>
          <bgColor theme="7" tint="0.79998168889431442"/>
        </patternFill>
      </fill>
    </dxf>
    <dxf>
      <fill>
        <patternFill>
          <bgColor theme="5" tint="0.59996337778862885"/>
        </patternFill>
      </fill>
    </dxf>
    <dxf>
      <fill>
        <patternFill>
          <bgColor theme="7" tint="0.79998168889431442"/>
        </patternFill>
      </fill>
    </dxf>
    <dxf>
      <fill>
        <patternFill>
          <bgColor theme="5" tint="0.59996337778862885"/>
        </patternFill>
      </fill>
    </dxf>
    <dxf>
      <fill>
        <patternFill>
          <bgColor theme="7" tint="0.79998168889431442"/>
        </patternFill>
      </fill>
    </dxf>
    <dxf>
      <fill>
        <patternFill>
          <bgColor theme="5" tint="0.59996337778862885"/>
        </patternFill>
      </fill>
    </dxf>
    <dxf>
      <fill>
        <patternFill>
          <bgColor theme="7" tint="0.79998168889431442"/>
        </patternFill>
      </fill>
    </dxf>
    <dxf>
      <fill>
        <patternFill>
          <bgColor theme="5" tint="0.59996337778862885"/>
        </patternFill>
      </fill>
    </dxf>
    <dxf>
      <fill>
        <patternFill>
          <bgColor theme="7" tint="0.79998168889431442"/>
        </patternFill>
      </fill>
    </dxf>
    <dxf>
      <fill>
        <patternFill>
          <bgColor theme="5" tint="0.59996337778862885"/>
        </patternFill>
      </fill>
    </dxf>
    <dxf>
      <fill>
        <patternFill>
          <bgColor theme="7" tint="0.79998168889431442"/>
        </patternFill>
      </fill>
    </dxf>
    <dxf>
      <fill>
        <patternFill>
          <bgColor theme="5" tint="0.59996337778862885"/>
        </patternFill>
      </fill>
    </dxf>
    <dxf>
      <fill>
        <patternFill>
          <bgColor theme="7" tint="0.79998168889431442"/>
        </patternFill>
      </fill>
    </dxf>
    <dxf>
      <fill>
        <patternFill>
          <bgColor theme="5" tint="0.59996337778862885"/>
        </patternFill>
      </fill>
    </dxf>
    <dxf>
      <fill>
        <patternFill>
          <bgColor theme="7" tint="0.79998168889431442"/>
        </patternFill>
      </fill>
    </dxf>
    <dxf>
      <fill>
        <patternFill>
          <bgColor theme="5" tint="0.59996337778862885"/>
        </patternFill>
      </fill>
    </dxf>
    <dxf>
      <fill>
        <patternFill>
          <bgColor theme="7" tint="0.79998168889431442"/>
        </patternFill>
      </fill>
    </dxf>
    <dxf>
      <fill>
        <patternFill>
          <bgColor theme="5" tint="0.59996337778862885"/>
        </patternFill>
      </fill>
    </dxf>
    <dxf>
      <fill>
        <patternFill>
          <bgColor theme="7" tint="0.79998168889431442"/>
        </patternFill>
      </fill>
    </dxf>
    <dxf>
      <fill>
        <patternFill>
          <bgColor theme="5" tint="0.59996337778862885"/>
        </patternFill>
      </fill>
    </dxf>
    <dxf>
      <fill>
        <patternFill>
          <bgColor theme="7" tint="0.79998168889431442"/>
        </patternFill>
      </fill>
    </dxf>
    <dxf>
      <fill>
        <patternFill>
          <bgColor theme="5" tint="0.59996337778862885"/>
        </patternFill>
      </fill>
    </dxf>
    <dxf>
      <fill>
        <patternFill>
          <bgColor theme="7" tint="0.79998168889431442"/>
        </patternFill>
      </fill>
    </dxf>
    <dxf>
      <fill>
        <patternFill>
          <bgColor theme="5" tint="0.59996337778862885"/>
        </patternFill>
      </fill>
    </dxf>
  </dxfs>
  <tableStyles count="0" defaultTableStyle="TableStyleMedium2" defaultPivotStyle="PivotStyleLight16"/>
  <colors>
    <mruColors>
      <color rgb="FF67D79A"/>
      <color rgb="FFBCEED3"/>
      <color rgb="FFD6F7FC"/>
      <color rgb="FFFFB0A3"/>
      <color rgb="FFFF8571"/>
      <color rgb="FFCD5C5C"/>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office-lernen.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323850</xdr:colOff>
      <xdr:row>1</xdr:row>
      <xdr:rowOff>114300</xdr:rowOff>
    </xdr:from>
    <xdr:to>
      <xdr:col>12</xdr:col>
      <xdr:colOff>8123</xdr:colOff>
      <xdr:row>2</xdr:row>
      <xdr:rowOff>152040</xdr:rowOff>
    </xdr:to>
    <xdr:pic>
      <xdr:nvPicPr>
        <xdr:cNvPr id="2" name="Grafik 1">
          <a:extLst>
            <a:ext uri="{FF2B5EF4-FFF2-40B4-BE49-F238E27FC236}">
              <a16:creationId xmlns:a16="http://schemas.microsoft.com/office/drawing/2014/main" id="{B38F7F9E-7DF3-475A-8FED-50A0647CF920}"/>
            </a:ext>
          </a:extLst>
        </xdr:cNvPr>
        <xdr:cNvPicPr>
          <a:picLocks noChangeAspect="1"/>
        </xdr:cNvPicPr>
      </xdr:nvPicPr>
      <xdr:blipFill>
        <a:blip xmlns:r="http://schemas.openxmlformats.org/officeDocument/2006/relationships" r:embed="rId1"/>
        <a:stretch>
          <a:fillRect/>
        </a:stretch>
      </xdr:blipFill>
      <xdr:spPr>
        <a:xfrm>
          <a:off x="4752975" y="476250"/>
          <a:ext cx="1408298" cy="23776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323850</xdr:colOff>
      <xdr:row>1</xdr:row>
      <xdr:rowOff>114300</xdr:rowOff>
    </xdr:from>
    <xdr:to>
      <xdr:col>12</xdr:col>
      <xdr:colOff>8123</xdr:colOff>
      <xdr:row>2</xdr:row>
      <xdr:rowOff>152040</xdr:rowOff>
    </xdr:to>
    <xdr:pic>
      <xdr:nvPicPr>
        <xdr:cNvPr id="3" name="Grafik 2">
          <a:extLst>
            <a:ext uri="{FF2B5EF4-FFF2-40B4-BE49-F238E27FC236}">
              <a16:creationId xmlns:a16="http://schemas.microsoft.com/office/drawing/2014/main" id="{A490CD0F-8C63-45EE-B4C5-B9738FDAFD5A}"/>
            </a:ext>
          </a:extLst>
        </xdr:cNvPr>
        <xdr:cNvPicPr>
          <a:picLocks noChangeAspect="1"/>
        </xdr:cNvPicPr>
      </xdr:nvPicPr>
      <xdr:blipFill>
        <a:blip xmlns:r="http://schemas.openxmlformats.org/officeDocument/2006/relationships" r:embed="rId1"/>
        <a:stretch>
          <a:fillRect/>
        </a:stretch>
      </xdr:blipFill>
      <xdr:spPr>
        <a:xfrm>
          <a:off x="4819650" y="476250"/>
          <a:ext cx="1541648" cy="23776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323850</xdr:colOff>
      <xdr:row>1</xdr:row>
      <xdr:rowOff>114300</xdr:rowOff>
    </xdr:from>
    <xdr:to>
      <xdr:col>12</xdr:col>
      <xdr:colOff>8123</xdr:colOff>
      <xdr:row>2</xdr:row>
      <xdr:rowOff>152040</xdr:rowOff>
    </xdr:to>
    <xdr:pic>
      <xdr:nvPicPr>
        <xdr:cNvPr id="3" name="Grafik 2">
          <a:extLst>
            <a:ext uri="{FF2B5EF4-FFF2-40B4-BE49-F238E27FC236}">
              <a16:creationId xmlns:a16="http://schemas.microsoft.com/office/drawing/2014/main" id="{DCBF9E42-9DE3-4125-9C51-515DE7C17D5E}"/>
            </a:ext>
          </a:extLst>
        </xdr:cNvPr>
        <xdr:cNvPicPr>
          <a:picLocks noChangeAspect="1"/>
        </xdr:cNvPicPr>
      </xdr:nvPicPr>
      <xdr:blipFill>
        <a:blip xmlns:r="http://schemas.openxmlformats.org/officeDocument/2006/relationships" r:embed="rId1"/>
        <a:stretch>
          <a:fillRect/>
        </a:stretch>
      </xdr:blipFill>
      <xdr:spPr>
        <a:xfrm>
          <a:off x="4819650" y="476250"/>
          <a:ext cx="1541648" cy="23776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323850</xdr:colOff>
      <xdr:row>1</xdr:row>
      <xdr:rowOff>114300</xdr:rowOff>
    </xdr:from>
    <xdr:to>
      <xdr:col>12</xdr:col>
      <xdr:colOff>8123</xdr:colOff>
      <xdr:row>2</xdr:row>
      <xdr:rowOff>152040</xdr:rowOff>
    </xdr:to>
    <xdr:pic>
      <xdr:nvPicPr>
        <xdr:cNvPr id="3" name="Grafik 2">
          <a:extLst>
            <a:ext uri="{FF2B5EF4-FFF2-40B4-BE49-F238E27FC236}">
              <a16:creationId xmlns:a16="http://schemas.microsoft.com/office/drawing/2014/main" id="{2552FA3B-799F-463D-9C0C-58342FA88107}"/>
            </a:ext>
          </a:extLst>
        </xdr:cNvPr>
        <xdr:cNvPicPr>
          <a:picLocks noChangeAspect="1"/>
        </xdr:cNvPicPr>
      </xdr:nvPicPr>
      <xdr:blipFill>
        <a:blip xmlns:r="http://schemas.openxmlformats.org/officeDocument/2006/relationships" r:embed="rId1"/>
        <a:stretch>
          <a:fillRect/>
        </a:stretch>
      </xdr:blipFill>
      <xdr:spPr>
        <a:xfrm>
          <a:off x="4819650" y="476250"/>
          <a:ext cx="1541648" cy="23776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295276</xdr:colOff>
      <xdr:row>0</xdr:row>
      <xdr:rowOff>76201</xdr:rowOff>
    </xdr:from>
    <xdr:to>
      <xdr:col>5</xdr:col>
      <xdr:colOff>219076</xdr:colOff>
      <xdr:row>3</xdr:row>
      <xdr:rowOff>156439</xdr:rowOff>
    </xdr:to>
    <xdr:pic>
      <xdr:nvPicPr>
        <xdr:cNvPr id="2" name="Grafik 1">
          <a:hlinkClick xmlns:r="http://schemas.openxmlformats.org/officeDocument/2006/relationships" r:id="rId1"/>
          <a:extLst>
            <a:ext uri="{FF2B5EF4-FFF2-40B4-BE49-F238E27FC236}">
              <a16:creationId xmlns:a16="http://schemas.microsoft.com/office/drawing/2014/main" id="{8E5C8E92-FFF3-45C6-9234-C762EC180C80}"/>
            </a:ext>
          </a:extLst>
        </xdr:cNvPr>
        <xdr:cNvPicPr>
          <a:picLocks noChangeAspect="1"/>
        </xdr:cNvPicPr>
      </xdr:nvPicPr>
      <xdr:blipFill>
        <a:blip xmlns:r="http://schemas.openxmlformats.org/officeDocument/2006/relationships" r:embed="rId2"/>
        <a:stretch>
          <a:fillRect/>
        </a:stretch>
      </xdr:blipFill>
      <xdr:spPr>
        <a:xfrm>
          <a:off x="1819276" y="76201"/>
          <a:ext cx="2209800" cy="6517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323850</xdr:colOff>
      <xdr:row>1</xdr:row>
      <xdr:rowOff>114300</xdr:rowOff>
    </xdr:from>
    <xdr:to>
      <xdr:col>12</xdr:col>
      <xdr:colOff>8123</xdr:colOff>
      <xdr:row>2</xdr:row>
      <xdr:rowOff>152040</xdr:rowOff>
    </xdr:to>
    <xdr:pic>
      <xdr:nvPicPr>
        <xdr:cNvPr id="3" name="Grafik 2">
          <a:extLst>
            <a:ext uri="{FF2B5EF4-FFF2-40B4-BE49-F238E27FC236}">
              <a16:creationId xmlns:a16="http://schemas.microsoft.com/office/drawing/2014/main" id="{842EF0EE-A300-4BDD-9D20-19A329887976}"/>
            </a:ext>
          </a:extLst>
        </xdr:cNvPr>
        <xdr:cNvPicPr>
          <a:picLocks noChangeAspect="1"/>
        </xdr:cNvPicPr>
      </xdr:nvPicPr>
      <xdr:blipFill>
        <a:blip xmlns:r="http://schemas.openxmlformats.org/officeDocument/2006/relationships" r:embed="rId1"/>
        <a:stretch>
          <a:fillRect/>
        </a:stretch>
      </xdr:blipFill>
      <xdr:spPr>
        <a:xfrm>
          <a:off x="4819650" y="476250"/>
          <a:ext cx="1541648" cy="2377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323850</xdr:colOff>
      <xdr:row>1</xdr:row>
      <xdr:rowOff>114300</xdr:rowOff>
    </xdr:from>
    <xdr:to>
      <xdr:col>12</xdr:col>
      <xdr:colOff>8123</xdr:colOff>
      <xdr:row>2</xdr:row>
      <xdr:rowOff>152040</xdr:rowOff>
    </xdr:to>
    <xdr:pic>
      <xdr:nvPicPr>
        <xdr:cNvPr id="3" name="Grafik 2">
          <a:extLst>
            <a:ext uri="{FF2B5EF4-FFF2-40B4-BE49-F238E27FC236}">
              <a16:creationId xmlns:a16="http://schemas.microsoft.com/office/drawing/2014/main" id="{55CDAB9C-119B-47A8-8F75-F54D4DB7DFE0}"/>
            </a:ext>
          </a:extLst>
        </xdr:cNvPr>
        <xdr:cNvPicPr>
          <a:picLocks noChangeAspect="1"/>
        </xdr:cNvPicPr>
      </xdr:nvPicPr>
      <xdr:blipFill>
        <a:blip xmlns:r="http://schemas.openxmlformats.org/officeDocument/2006/relationships" r:embed="rId1"/>
        <a:stretch>
          <a:fillRect/>
        </a:stretch>
      </xdr:blipFill>
      <xdr:spPr>
        <a:xfrm>
          <a:off x="4819650" y="476250"/>
          <a:ext cx="1541648" cy="2377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323850</xdr:colOff>
      <xdr:row>1</xdr:row>
      <xdr:rowOff>114300</xdr:rowOff>
    </xdr:from>
    <xdr:to>
      <xdr:col>12</xdr:col>
      <xdr:colOff>8123</xdr:colOff>
      <xdr:row>2</xdr:row>
      <xdr:rowOff>152040</xdr:rowOff>
    </xdr:to>
    <xdr:pic>
      <xdr:nvPicPr>
        <xdr:cNvPr id="3" name="Grafik 2">
          <a:extLst>
            <a:ext uri="{FF2B5EF4-FFF2-40B4-BE49-F238E27FC236}">
              <a16:creationId xmlns:a16="http://schemas.microsoft.com/office/drawing/2014/main" id="{E293CB80-1952-445C-9C15-59A40983B3DA}"/>
            </a:ext>
          </a:extLst>
        </xdr:cNvPr>
        <xdr:cNvPicPr>
          <a:picLocks noChangeAspect="1"/>
        </xdr:cNvPicPr>
      </xdr:nvPicPr>
      <xdr:blipFill>
        <a:blip xmlns:r="http://schemas.openxmlformats.org/officeDocument/2006/relationships" r:embed="rId1"/>
        <a:stretch>
          <a:fillRect/>
        </a:stretch>
      </xdr:blipFill>
      <xdr:spPr>
        <a:xfrm>
          <a:off x="4819650" y="476250"/>
          <a:ext cx="1541648" cy="23776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323850</xdr:colOff>
      <xdr:row>1</xdr:row>
      <xdr:rowOff>114300</xdr:rowOff>
    </xdr:from>
    <xdr:to>
      <xdr:col>12</xdr:col>
      <xdr:colOff>8123</xdr:colOff>
      <xdr:row>2</xdr:row>
      <xdr:rowOff>152040</xdr:rowOff>
    </xdr:to>
    <xdr:pic>
      <xdr:nvPicPr>
        <xdr:cNvPr id="3" name="Grafik 2">
          <a:extLst>
            <a:ext uri="{FF2B5EF4-FFF2-40B4-BE49-F238E27FC236}">
              <a16:creationId xmlns:a16="http://schemas.microsoft.com/office/drawing/2014/main" id="{689B03EE-7625-4E44-B64E-A578A70B8C6C}"/>
            </a:ext>
          </a:extLst>
        </xdr:cNvPr>
        <xdr:cNvPicPr>
          <a:picLocks noChangeAspect="1"/>
        </xdr:cNvPicPr>
      </xdr:nvPicPr>
      <xdr:blipFill>
        <a:blip xmlns:r="http://schemas.openxmlformats.org/officeDocument/2006/relationships" r:embed="rId1"/>
        <a:stretch>
          <a:fillRect/>
        </a:stretch>
      </xdr:blipFill>
      <xdr:spPr>
        <a:xfrm>
          <a:off x="4819650" y="476250"/>
          <a:ext cx="1541648" cy="23776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10</xdr:col>
      <xdr:colOff>323850</xdr:colOff>
      <xdr:row>1</xdr:row>
      <xdr:rowOff>114300</xdr:rowOff>
    </xdr:from>
    <xdr:to>
      <xdr:col>12</xdr:col>
      <xdr:colOff>8123</xdr:colOff>
      <xdr:row>2</xdr:row>
      <xdr:rowOff>152040</xdr:rowOff>
    </xdr:to>
    <xdr:pic>
      <xdr:nvPicPr>
        <xdr:cNvPr id="3" name="Grafik 2">
          <a:extLst>
            <a:ext uri="{FF2B5EF4-FFF2-40B4-BE49-F238E27FC236}">
              <a16:creationId xmlns:a16="http://schemas.microsoft.com/office/drawing/2014/main" id="{0C600372-A7C0-4AD7-8F18-52D250FB60C1}"/>
            </a:ext>
          </a:extLst>
        </xdr:cNvPr>
        <xdr:cNvPicPr>
          <a:picLocks noChangeAspect="1"/>
        </xdr:cNvPicPr>
      </xdr:nvPicPr>
      <xdr:blipFill>
        <a:blip xmlns:r="http://schemas.openxmlformats.org/officeDocument/2006/relationships" r:embed="rId1"/>
        <a:stretch>
          <a:fillRect/>
        </a:stretch>
      </xdr:blipFill>
      <xdr:spPr>
        <a:xfrm>
          <a:off x="4819650" y="476250"/>
          <a:ext cx="1541648" cy="23776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10</xdr:col>
      <xdr:colOff>323850</xdr:colOff>
      <xdr:row>1</xdr:row>
      <xdr:rowOff>114300</xdr:rowOff>
    </xdr:from>
    <xdr:to>
      <xdr:col>12</xdr:col>
      <xdr:colOff>8123</xdr:colOff>
      <xdr:row>2</xdr:row>
      <xdr:rowOff>152040</xdr:rowOff>
    </xdr:to>
    <xdr:pic>
      <xdr:nvPicPr>
        <xdr:cNvPr id="3" name="Grafik 2">
          <a:extLst>
            <a:ext uri="{FF2B5EF4-FFF2-40B4-BE49-F238E27FC236}">
              <a16:creationId xmlns:a16="http://schemas.microsoft.com/office/drawing/2014/main" id="{92FF8BBB-16D6-4AF9-9FA0-0826BBB53D89}"/>
            </a:ext>
          </a:extLst>
        </xdr:cNvPr>
        <xdr:cNvPicPr>
          <a:picLocks noChangeAspect="1"/>
        </xdr:cNvPicPr>
      </xdr:nvPicPr>
      <xdr:blipFill>
        <a:blip xmlns:r="http://schemas.openxmlformats.org/officeDocument/2006/relationships" r:embed="rId1"/>
        <a:stretch>
          <a:fillRect/>
        </a:stretch>
      </xdr:blipFill>
      <xdr:spPr>
        <a:xfrm>
          <a:off x="4819650" y="476250"/>
          <a:ext cx="1541648" cy="23776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10</xdr:col>
      <xdr:colOff>323850</xdr:colOff>
      <xdr:row>1</xdr:row>
      <xdr:rowOff>114300</xdr:rowOff>
    </xdr:from>
    <xdr:to>
      <xdr:col>12</xdr:col>
      <xdr:colOff>8123</xdr:colOff>
      <xdr:row>2</xdr:row>
      <xdr:rowOff>152040</xdr:rowOff>
    </xdr:to>
    <xdr:pic>
      <xdr:nvPicPr>
        <xdr:cNvPr id="3" name="Grafik 2">
          <a:extLst>
            <a:ext uri="{FF2B5EF4-FFF2-40B4-BE49-F238E27FC236}">
              <a16:creationId xmlns:a16="http://schemas.microsoft.com/office/drawing/2014/main" id="{7AE3F11C-1752-44F7-91A3-A6F9BDC03CE3}"/>
            </a:ext>
          </a:extLst>
        </xdr:cNvPr>
        <xdr:cNvPicPr>
          <a:picLocks noChangeAspect="1"/>
        </xdr:cNvPicPr>
      </xdr:nvPicPr>
      <xdr:blipFill>
        <a:blip xmlns:r="http://schemas.openxmlformats.org/officeDocument/2006/relationships" r:embed="rId1"/>
        <a:stretch>
          <a:fillRect/>
        </a:stretch>
      </xdr:blipFill>
      <xdr:spPr>
        <a:xfrm>
          <a:off x="4819650" y="476250"/>
          <a:ext cx="1541648" cy="23776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10</xdr:col>
      <xdr:colOff>323850</xdr:colOff>
      <xdr:row>1</xdr:row>
      <xdr:rowOff>114300</xdr:rowOff>
    </xdr:from>
    <xdr:to>
      <xdr:col>12</xdr:col>
      <xdr:colOff>8123</xdr:colOff>
      <xdr:row>2</xdr:row>
      <xdr:rowOff>152040</xdr:rowOff>
    </xdr:to>
    <xdr:pic>
      <xdr:nvPicPr>
        <xdr:cNvPr id="3" name="Grafik 2">
          <a:extLst>
            <a:ext uri="{FF2B5EF4-FFF2-40B4-BE49-F238E27FC236}">
              <a16:creationId xmlns:a16="http://schemas.microsoft.com/office/drawing/2014/main" id="{0C20605C-936F-47BC-9194-790FF5F87822}"/>
            </a:ext>
          </a:extLst>
        </xdr:cNvPr>
        <xdr:cNvPicPr>
          <a:picLocks noChangeAspect="1"/>
        </xdr:cNvPicPr>
      </xdr:nvPicPr>
      <xdr:blipFill>
        <a:blip xmlns:r="http://schemas.openxmlformats.org/officeDocument/2006/relationships" r:embed="rId1"/>
        <a:stretch>
          <a:fillRect/>
        </a:stretch>
      </xdr:blipFill>
      <xdr:spPr>
        <a:xfrm>
          <a:off x="4819650" y="476250"/>
          <a:ext cx="1541648" cy="2377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ejla\AppData\Local\Temp\Arbeitsrapport-2017-mit-Soll-&#220;ber-und-Minuszei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nuar"/>
      <sheetName val="Februar"/>
      <sheetName val="März"/>
      <sheetName val="April"/>
      <sheetName val="Mai"/>
      <sheetName val="Juni"/>
      <sheetName val="Juli"/>
      <sheetName val="August"/>
      <sheetName val="September"/>
      <sheetName val="Oktober"/>
      <sheetName val="November"/>
      <sheetName val="Dezember"/>
      <sheetName val="Feiertage"/>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B2">
            <v>42736</v>
          </cell>
        </row>
        <row r="3">
          <cell r="B3">
            <v>42737</v>
          </cell>
        </row>
        <row r="4">
          <cell r="B4">
            <v>0</v>
          </cell>
        </row>
        <row r="5">
          <cell r="B5">
            <v>0</v>
          </cell>
        </row>
        <row r="6">
          <cell r="B6">
            <v>42839</v>
          </cell>
        </row>
        <row r="7">
          <cell r="B7">
            <v>42840</v>
          </cell>
        </row>
        <row r="8">
          <cell r="B8">
            <v>42841</v>
          </cell>
        </row>
        <row r="9">
          <cell r="B9">
            <v>42842</v>
          </cell>
        </row>
        <row r="10">
          <cell r="B10">
            <v>0</v>
          </cell>
        </row>
        <row r="11">
          <cell r="B11">
            <v>42880</v>
          </cell>
        </row>
        <row r="12">
          <cell r="B12">
            <v>0</v>
          </cell>
        </row>
        <row r="13">
          <cell r="B13">
            <v>0</v>
          </cell>
        </row>
        <row r="14">
          <cell r="B14">
            <v>42889</v>
          </cell>
        </row>
        <row r="15">
          <cell r="B15">
            <v>42890</v>
          </cell>
        </row>
        <row r="16">
          <cell r="B16">
            <v>42891</v>
          </cell>
        </row>
        <row r="17">
          <cell r="B17">
            <v>0</v>
          </cell>
        </row>
        <row r="18">
          <cell r="B18">
            <v>42948</v>
          </cell>
        </row>
        <row r="19">
          <cell r="B19">
            <v>0</v>
          </cell>
        </row>
        <row r="20">
          <cell r="B20">
            <v>0</v>
          </cell>
        </row>
        <row r="21">
          <cell r="B21">
            <v>0</v>
          </cell>
        </row>
        <row r="22">
          <cell r="B22">
            <v>0</v>
          </cell>
        </row>
        <row r="23">
          <cell r="B23">
            <v>0</v>
          </cell>
        </row>
        <row r="24">
          <cell r="B24">
            <v>0</v>
          </cell>
        </row>
        <row r="25">
          <cell r="B25">
            <v>0</v>
          </cell>
        </row>
        <row r="26">
          <cell r="B26">
            <v>0</v>
          </cell>
        </row>
        <row r="27">
          <cell r="B27">
            <v>0</v>
          </cell>
        </row>
        <row r="28">
          <cell r="B28">
            <v>0</v>
          </cell>
        </row>
        <row r="29">
          <cell r="B29">
            <v>0</v>
          </cell>
        </row>
        <row r="30">
          <cell r="B30">
            <v>0</v>
          </cell>
        </row>
        <row r="31">
          <cell r="B31">
            <v>43094</v>
          </cell>
        </row>
        <row r="32">
          <cell r="B32">
            <v>43095</v>
          </cell>
        </row>
        <row r="33">
          <cell r="B33">
            <v>43100</v>
          </cell>
        </row>
      </sheetData>
    </sheetDataSet>
  </externalBook>
</externalLink>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s://office-lernen.com/"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Y41"/>
  <sheetViews>
    <sheetView showGridLines="0" tabSelected="1" zoomScaleNormal="100" workbookViewId="0">
      <pane xSplit="4" ySplit="4" topLeftCell="E5" activePane="bottomRight" state="frozen"/>
      <selection activeCell="E5" sqref="E5"/>
      <selection pane="topRight" activeCell="E5" sqref="E5"/>
      <selection pane="bottomLeft" activeCell="E5" sqref="E5"/>
      <selection pane="bottomRight" activeCell="E5" sqref="E5"/>
    </sheetView>
  </sheetViews>
  <sheetFormatPr baseColWidth="10" defaultColWidth="10.7109375" defaultRowHeight="15" x14ac:dyDescent="0.25"/>
  <cols>
    <col min="1" max="1" width="2.28515625" style="42" customWidth="1"/>
    <col min="2" max="2" width="8.85546875" style="42" customWidth="1"/>
    <col min="3" max="3" width="5.7109375" style="42" customWidth="1"/>
    <col min="4" max="4" width="0.85546875" style="42" hidden="1" customWidth="1"/>
    <col min="5" max="8" width="6.7109375" style="42" customWidth="1"/>
    <col min="9" max="9" width="8.85546875" style="42" customWidth="1"/>
    <col min="10" max="10" width="14" style="42" customWidth="1"/>
    <col min="11" max="11" width="13.7109375" style="42" customWidth="1"/>
    <col min="12" max="12" width="14.140625" style="42" customWidth="1"/>
    <col min="13" max="13" width="13.28515625" style="42" customWidth="1"/>
    <col min="14" max="14" width="19.5703125" style="42" customWidth="1"/>
    <col min="15" max="15" width="15.7109375" style="42" customWidth="1"/>
    <col min="16" max="17" width="11.42578125" style="42"/>
    <col min="18" max="18" width="30.7109375" style="42" customWidth="1"/>
    <col min="19" max="19" width="13.28515625" style="42" customWidth="1"/>
    <col min="20" max="24" width="11.42578125" style="42"/>
    <col min="25" max="47" width="10.7109375" style="42"/>
    <col min="48" max="48" width="11.140625" style="42" customWidth="1"/>
    <col min="49" max="49" width="7.7109375" style="42" customWidth="1"/>
    <col min="50" max="50" width="6.7109375" style="42" customWidth="1"/>
    <col min="51" max="51" width="8" style="42" customWidth="1"/>
    <col min="52" max="16384" width="10.7109375" style="42"/>
  </cols>
  <sheetData>
    <row r="1" spans="1:51" ht="28.5" x14ac:dyDescent="0.45">
      <c r="A1" s="41">
        <v>44561</v>
      </c>
      <c r="B1" s="110">
        <f>A1</f>
        <v>44561</v>
      </c>
      <c r="C1" s="110"/>
      <c r="D1" s="110"/>
      <c r="E1" s="110"/>
      <c r="F1" s="110"/>
      <c r="G1" s="110"/>
      <c r="H1" s="110"/>
      <c r="I1" s="110"/>
      <c r="J1" s="110"/>
      <c r="K1" s="110"/>
      <c r="L1" s="110"/>
    </row>
    <row r="2" spans="1:51" ht="15.75" thickBot="1" x14ac:dyDescent="0.3"/>
    <row r="3" spans="1:51" ht="21.75" thickBot="1" x14ac:dyDescent="0.4">
      <c r="E3" s="104" t="s">
        <v>0</v>
      </c>
      <c r="F3" s="105"/>
      <c r="G3" s="105"/>
      <c r="H3" s="106"/>
      <c r="I3" s="43"/>
      <c r="J3" s="43"/>
      <c r="K3" s="43"/>
      <c r="L3" s="43"/>
      <c r="N3" s="107" t="s">
        <v>10</v>
      </c>
      <c r="O3" s="108"/>
      <c r="P3" s="109"/>
    </row>
    <row r="4" spans="1:51" ht="21.75" thickBot="1" x14ac:dyDescent="0.4">
      <c r="B4" s="44" t="s">
        <v>4</v>
      </c>
      <c r="C4" s="45" t="s">
        <v>5</v>
      </c>
      <c r="D4" s="46"/>
      <c r="E4" s="90" t="s">
        <v>1</v>
      </c>
      <c r="F4" s="91" t="s">
        <v>2</v>
      </c>
      <c r="G4" s="91" t="s">
        <v>1</v>
      </c>
      <c r="H4" s="91" t="s">
        <v>2</v>
      </c>
      <c r="I4" s="91" t="s">
        <v>3</v>
      </c>
      <c r="J4" s="91" t="s">
        <v>7</v>
      </c>
      <c r="K4" s="91" t="s">
        <v>6</v>
      </c>
      <c r="L4" s="92" t="s">
        <v>52</v>
      </c>
      <c r="N4" s="47" t="s">
        <v>8</v>
      </c>
      <c r="O4" s="48" t="s">
        <v>6</v>
      </c>
      <c r="P4" s="48" t="s">
        <v>3</v>
      </c>
      <c r="R4" s="102" t="s">
        <v>13</v>
      </c>
      <c r="S4" s="103"/>
      <c r="AV4" s="49" t="s">
        <v>50</v>
      </c>
      <c r="AW4" s="50" t="s">
        <v>3</v>
      </c>
      <c r="AX4" s="51" t="s">
        <v>7</v>
      </c>
      <c r="AY4" s="52" t="s">
        <v>6</v>
      </c>
    </row>
    <row r="5" spans="1:51" ht="21.75" thickTop="1" x14ac:dyDescent="0.35">
      <c r="B5" s="53">
        <f>B1</f>
        <v>44561</v>
      </c>
      <c r="C5" s="54">
        <f>B5</f>
        <v>44561</v>
      </c>
      <c r="D5" s="55"/>
      <c r="E5" s="1"/>
      <c r="F5" s="1"/>
      <c r="G5" s="1"/>
      <c r="H5" s="1"/>
      <c r="I5" s="1" t="str">
        <f t="shared" ref="I5:I35" ca="1" si="0">IF(AX5=0,"",IF(AW5=0,"",IF(OR(B5&lt;=TODAY(),AX5),AW5,"")))</f>
        <v/>
      </c>
      <c r="J5" s="1" t="str">
        <f t="shared" ref="J5:J35" si="1">IF(AX5=0,"",IF(I5&lt;&gt;"",AX5-I5,AX5))</f>
        <v/>
      </c>
      <c r="K5" s="1" t="str">
        <f>IF(AV5=0,AY5,IF(Feiertage!$G$2="ja","00:00",AY5))</f>
        <v>00:00</v>
      </c>
      <c r="L5" s="18" t="str">
        <f t="shared" ref="L5:L35" ca="1" si="2">IF(OR(B5&lt;=TODAY(),J5),IF(J5&lt;&gt;"",IF(J5-K5=0,"",J5-K5),IF(K5&lt;&gt;"",-K5,"")),"")</f>
        <v/>
      </c>
      <c r="N5" s="56">
        <v>41639</v>
      </c>
      <c r="O5" s="5">
        <v>0.33333333333333331</v>
      </c>
      <c r="P5" s="5">
        <v>2.0833333333333332E-2</v>
      </c>
      <c r="R5" s="57" t="str">
        <f xml:space="preserve"> "Übertrag aus " &amp; IF( MONTH(B1)=1, YEAR(B1)-1, TEXT(EDATE(B1,-1),"MMMM"))</f>
        <v>Übertrag aus 2025</v>
      </c>
      <c r="S5" s="21"/>
      <c r="AV5" s="42">
        <f>IF(IFERROR(MATCH($B5,Feiertage!$B$2:$B$49,0)&gt;0,0),1,0)</f>
        <v>1</v>
      </c>
      <c r="AW5" s="58">
        <f t="shared" ref="AW5:AW32" si="3">IF(WEEKDAY(C5)=WEEKDAY($N$5),$P$5,
IF(WEEKDAY(C5)=WEEKDAY($N$6),$P$6,
IF(WEEKDAY(C5)=WEEKDAY($N$7),$P$7,
IF(WEEKDAY(C5)=WEEKDAY($N$8),$P$8,
IF(WEEKDAY(C5)=WEEKDAY($N$9),$P$9,
IF(WEEKDAY(C5)=WEEKDAY($N$10),$P$10,
IF(WEEKDAY(C5)=WEEKDAY($N$11),$P$11,"")))))))</f>
        <v>2.0833333333333332E-2</v>
      </c>
      <c r="AX5" s="59">
        <f>IF(F5,IF(E5,IF(E5&gt;F5,F5+"24:00"-E5,F5-E5),0),0)+IF(G5,IF(G5,IF(G5&gt;H5,H5+"24:00"-G5,H5-G5),0),0)</f>
        <v>0</v>
      </c>
      <c r="AY5" s="59">
        <f>IF(WEEKDAY(C5)=WEEKDAY($N$5),$O$5,
IF(WEEKDAY(C5)=WEEKDAY($N$6),$O$6,
IF(WEEKDAY(C5)=WEEKDAY($N$7),$O$7,
IF(WEEKDAY(C5)=WEEKDAY($N$8),$O$8,
IF(WEEKDAY(C5)=WEEKDAY($N$9),$O$9,
IF(WEEKDAY(C5)=WEEKDAY($N$10),$O$10,
IF(WEEKDAY(C5)=WEEKDAY($N$11),$O$11,"")))))))</f>
        <v>0.33333333333333331</v>
      </c>
    </row>
    <row r="6" spans="1:51" ht="21" x14ac:dyDescent="0.35">
      <c r="B6" s="60">
        <f>B5+1</f>
        <v>44562</v>
      </c>
      <c r="C6" s="61">
        <f>B6</f>
        <v>44562</v>
      </c>
      <c r="D6" s="62"/>
      <c r="E6" s="2"/>
      <c r="F6" s="2"/>
      <c r="G6" s="2"/>
      <c r="H6" s="2"/>
      <c r="I6" s="2" t="str">
        <f t="shared" ca="1" si="0"/>
        <v/>
      </c>
      <c r="J6" s="2" t="str">
        <f t="shared" si="1"/>
        <v/>
      </c>
      <c r="K6" s="1">
        <f>IF(AV6=0,AY6,IF(Feiertage!$G$2="ja","00:00",AY6))</f>
        <v>0.33333333333333331</v>
      </c>
      <c r="L6" s="19" t="str">
        <f t="shared" ca="1" si="2"/>
        <v/>
      </c>
      <c r="N6" s="63">
        <v>41640</v>
      </c>
      <c r="O6" s="6">
        <v>0.33333333333333331</v>
      </c>
      <c r="P6" s="6">
        <v>2.0833333333333332E-2</v>
      </c>
      <c r="R6" s="64" t="s">
        <v>6</v>
      </c>
      <c r="S6" s="21">
        <f>SUM(K5:K35)</f>
        <v>6.6666666666666643</v>
      </c>
      <c r="AV6" s="42">
        <f>IF(IFERROR(MATCH($B6,Feiertage!$B$2:$B$49,0)&gt;0,0),1,0)</f>
        <v>0</v>
      </c>
      <c r="AW6" s="58">
        <f t="shared" si="3"/>
        <v>2.0833333333333332E-2</v>
      </c>
      <c r="AX6" s="59">
        <f t="shared" ref="AX6:AX35" si="4">IF(F6,IF(E6,IF(E6&gt;F6,F6+"24:00"-E6,F6-E6),0),0)+IF(G6,IF(G6,IF(G6&gt;H6,H6+"24:00"-G6,H6-G6),0),0)</f>
        <v>0</v>
      </c>
      <c r="AY6" s="59">
        <f>IF(WEEKDAY(C6)=WEEKDAY($N$5),$O$5,
IF(WEEKDAY(C6)=WEEKDAY($N$6),$O$6,
IF(WEEKDAY(C6)=WEEKDAY($N$7),$O$7,
IF(WEEKDAY(C6)=WEEKDAY($N$8),$O$8,
IF(WEEKDAY(C6)=WEEKDAY($N$9),$O$9,
IF(WEEKDAY(C6)=WEEKDAY($N$10),$O$10,
IF(WEEKDAY(C6)=WEEKDAY($N$11),O5,"")))))))</f>
        <v>0.33333333333333331</v>
      </c>
    </row>
    <row r="7" spans="1:51" ht="21" x14ac:dyDescent="0.35">
      <c r="B7" s="60">
        <f t="shared" ref="B7:B32" si="5">B6+1</f>
        <v>44563</v>
      </c>
      <c r="C7" s="61">
        <f t="shared" ref="C7:C35" si="6">B7</f>
        <v>44563</v>
      </c>
      <c r="D7" s="62"/>
      <c r="E7" s="2"/>
      <c r="F7" s="2"/>
      <c r="G7" s="2"/>
      <c r="H7" s="2"/>
      <c r="I7" s="2" t="str">
        <f t="shared" ca="1" si="0"/>
        <v/>
      </c>
      <c r="J7" s="2" t="str">
        <f t="shared" si="1"/>
        <v/>
      </c>
      <c r="K7" s="1">
        <f>IF(AV7=0,AY7,IF(Feiertage!$G$2="ja","00:00",AY7))</f>
        <v>0</v>
      </c>
      <c r="L7" s="19" t="str">
        <f t="shared" ca="1" si="2"/>
        <v/>
      </c>
      <c r="N7" s="63">
        <v>41641</v>
      </c>
      <c r="O7" s="6">
        <v>0.33333333333333331</v>
      </c>
      <c r="P7" s="6">
        <v>2.0833333333333332E-2</v>
      </c>
      <c r="R7" s="64" t="s">
        <v>7</v>
      </c>
      <c r="S7" s="21">
        <f>SUM(J5:J35)</f>
        <v>0</v>
      </c>
      <c r="AV7" s="42">
        <f>IF(IFERROR(MATCH($B7,Feiertage!$B$2:$B$49,0)&gt;0,0),1,0)</f>
        <v>0</v>
      </c>
      <c r="AW7" s="58">
        <f t="shared" si="3"/>
        <v>2.0833333333333332E-2</v>
      </c>
      <c r="AX7" s="59">
        <f t="shared" si="4"/>
        <v>0</v>
      </c>
      <c r="AY7" s="59">
        <f t="shared" ref="AY7:AY32" si="7">IF(WEEKDAY(C7)=WEEKDAY($N$5),$O$5,
IF(WEEKDAY(C7)=WEEKDAY($N$6),$O$6,
IF(WEEKDAY(C7)=WEEKDAY($N$7),$O$7,
IF(WEEKDAY(C7)=WEEKDAY($N$8),$O$8,
IF(WEEKDAY(C7)=WEEKDAY($N$9),$O$9,
IF(WEEKDAY(C7)=WEEKDAY($N$10),$O$10,
IF(WEEKDAY(C7)=WEEKDAY($N$11),$O$11,"")))))))</f>
        <v>0</v>
      </c>
    </row>
    <row r="8" spans="1:51" ht="21" x14ac:dyDescent="0.35">
      <c r="B8" s="60">
        <f t="shared" si="5"/>
        <v>44564</v>
      </c>
      <c r="C8" s="61">
        <f t="shared" si="6"/>
        <v>44564</v>
      </c>
      <c r="D8" s="62"/>
      <c r="E8" s="2"/>
      <c r="F8" s="2"/>
      <c r="G8" s="2"/>
      <c r="H8" s="2"/>
      <c r="I8" s="2" t="str">
        <f t="shared" ca="1" si="0"/>
        <v/>
      </c>
      <c r="J8" s="2" t="str">
        <f t="shared" si="1"/>
        <v/>
      </c>
      <c r="K8" s="1">
        <f>IF(AV8=0,AY8,IF(Feiertage!$G$2="ja","00:00",AY8))</f>
        <v>0</v>
      </c>
      <c r="L8" s="19" t="str">
        <f t="shared" ca="1" si="2"/>
        <v/>
      </c>
      <c r="N8" s="63">
        <v>41642</v>
      </c>
      <c r="O8" s="6">
        <v>0.33333333333333331</v>
      </c>
      <c r="P8" s="6">
        <v>2.0833333333333332E-2</v>
      </c>
      <c r="R8" s="65" t="str">
        <f xml:space="preserve"> "Saldo " &amp; TEXT(B1,"MMMM")</f>
        <v>Saldo Januar</v>
      </c>
      <c r="S8" s="21">
        <f ca="1">SUM(L5:L35)</f>
        <v>0</v>
      </c>
      <c r="AV8" s="42">
        <f>IF(IFERROR(MATCH($B8,Feiertage!$B$2:$B$49,0)&gt;0,0),1,0)</f>
        <v>0</v>
      </c>
      <c r="AW8" s="58">
        <f t="shared" si="3"/>
        <v>2.0833333333333332E-2</v>
      </c>
      <c r="AX8" s="59">
        <f t="shared" si="4"/>
        <v>0</v>
      </c>
      <c r="AY8" s="59">
        <f t="shared" si="7"/>
        <v>0</v>
      </c>
    </row>
    <row r="9" spans="1:51" ht="21.75" thickBot="1" x14ac:dyDescent="0.4">
      <c r="B9" s="60">
        <f t="shared" si="5"/>
        <v>44565</v>
      </c>
      <c r="C9" s="61">
        <f t="shared" si="6"/>
        <v>44565</v>
      </c>
      <c r="D9" s="62"/>
      <c r="E9" s="2"/>
      <c r="F9" s="2"/>
      <c r="G9" s="2"/>
      <c r="H9" s="2"/>
      <c r="I9" s="2" t="str">
        <f t="shared" ca="1" si="0"/>
        <v/>
      </c>
      <c r="J9" s="2" t="str">
        <f t="shared" si="1"/>
        <v/>
      </c>
      <c r="K9" s="1">
        <f>IF(AV9=0,AY9,IF(Feiertage!$G$2="ja","00:00",AY9))</f>
        <v>0.33333333333333331</v>
      </c>
      <c r="L9" s="19" t="str">
        <f t="shared" ca="1" si="2"/>
        <v/>
      </c>
      <c r="N9" s="63">
        <v>41643</v>
      </c>
      <c r="O9" s="6">
        <v>0.33333333333333331</v>
      </c>
      <c r="P9" s="6">
        <v>2.0833333333333332E-2</v>
      </c>
      <c r="R9" s="66" t="str">
        <f xml:space="preserve"> "Übertrag in " &amp;  IF( MONTH(B1)=12, YEAR(B1)+1, TEXT(EDATE(B1,1),"MMMM"))</f>
        <v>Übertrag in Februar</v>
      </c>
      <c r="S9" s="22">
        <f ca="1">IF(S5="",0,S5)+S8</f>
        <v>0</v>
      </c>
      <c r="AV9" s="42">
        <f>IF(IFERROR(MATCH($B9,Feiertage!$B$2:$B$49,0)&gt;0,0),1,0)</f>
        <v>0</v>
      </c>
      <c r="AW9" s="58">
        <f t="shared" si="3"/>
        <v>2.0833333333333332E-2</v>
      </c>
      <c r="AX9" s="59">
        <f t="shared" si="4"/>
        <v>0</v>
      </c>
      <c r="AY9" s="59">
        <f t="shared" si="7"/>
        <v>0.33333333333333331</v>
      </c>
    </row>
    <row r="10" spans="1:51" ht="18.75" x14ac:dyDescent="0.3">
      <c r="B10" s="60">
        <f t="shared" si="5"/>
        <v>44566</v>
      </c>
      <c r="C10" s="61">
        <f t="shared" si="6"/>
        <v>44566</v>
      </c>
      <c r="D10" s="62"/>
      <c r="E10" s="2"/>
      <c r="F10" s="2"/>
      <c r="G10" s="2"/>
      <c r="H10" s="2"/>
      <c r="I10" s="2" t="str">
        <f t="shared" ca="1" si="0"/>
        <v/>
      </c>
      <c r="J10" s="2" t="str">
        <f t="shared" si="1"/>
        <v/>
      </c>
      <c r="K10" s="1" t="str">
        <f>IF(AV10=0,AY10,IF(Feiertage!$G$2="ja","00:00",AY10))</f>
        <v>00:00</v>
      </c>
      <c r="L10" s="19" t="str">
        <f t="shared" ca="1" si="2"/>
        <v/>
      </c>
      <c r="N10" s="67">
        <v>41644</v>
      </c>
      <c r="O10" s="7">
        <v>0</v>
      </c>
      <c r="P10" s="7">
        <v>2.0833333333333332E-2</v>
      </c>
      <c r="AV10" s="42">
        <f>IF(IFERROR(MATCH($B10,Feiertage!$B$2:$B$49,0)&gt;0,0),1,0)</f>
        <v>1</v>
      </c>
      <c r="AW10" s="58">
        <f t="shared" si="3"/>
        <v>2.0833333333333332E-2</v>
      </c>
      <c r="AX10" s="59">
        <f t="shared" si="4"/>
        <v>0</v>
      </c>
      <c r="AY10" s="59">
        <f t="shared" si="7"/>
        <v>0.33333333333333331</v>
      </c>
    </row>
    <row r="11" spans="1:51" ht="19.5" thickBot="1" x14ac:dyDescent="0.35">
      <c r="B11" s="60">
        <f t="shared" si="5"/>
        <v>44567</v>
      </c>
      <c r="C11" s="61">
        <f t="shared" si="6"/>
        <v>44567</v>
      </c>
      <c r="D11" s="62"/>
      <c r="E11" s="2"/>
      <c r="F11" s="2"/>
      <c r="G11" s="2"/>
      <c r="H11" s="2"/>
      <c r="I11" s="2" t="str">
        <f t="shared" ca="1" si="0"/>
        <v/>
      </c>
      <c r="J11" s="2" t="str">
        <f t="shared" si="1"/>
        <v/>
      </c>
      <c r="K11" s="1">
        <f>IF(AV11=0,AY11,IF(Feiertage!$G$2="ja","00:00",AY11))</f>
        <v>0.33333333333333331</v>
      </c>
      <c r="L11" s="19" t="str">
        <f t="shared" ca="1" si="2"/>
        <v/>
      </c>
      <c r="N11" s="68">
        <v>41645</v>
      </c>
      <c r="O11" s="8">
        <v>0</v>
      </c>
      <c r="P11" s="8">
        <v>2.0833333333333332E-2</v>
      </c>
      <c r="AV11" s="42">
        <f>IF(IFERROR(MATCH($B11,Feiertage!$B$2:$B$49,0)&gt;0,0),1,0)</f>
        <v>0</v>
      </c>
      <c r="AW11" s="58">
        <f t="shared" si="3"/>
        <v>2.0833333333333332E-2</v>
      </c>
      <c r="AX11" s="59">
        <f t="shared" si="4"/>
        <v>0</v>
      </c>
      <c r="AY11" s="59">
        <f t="shared" si="7"/>
        <v>0.33333333333333331</v>
      </c>
    </row>
    <row r="12" spans="1:51" ht="20.25" thickTop="1" thickBot="1" x14ac:dyDescent="0.35">
      <c r="B12" s="60">
        <f t="shared" si="5"/>
        <v>44568</v>
      </c>
      <c r="C12" s="61">
        <f t="shared" si="6"/>
        <v>44568</v>
      </c>
      <c r="D12" s="62"/>
      <c r="E12" s="2"/>
      <c r="F12" s="2"/>
      <c r="G12" s="2"/>
      <c r="H12" s="2"/>
      <c r="I12" s="2" t="str">
        <f t="shared" ca="1" si="0"/>
        <v/>
      </c>
      <c r="J12" s="2" t="str">
        <f t="shared" si="1"/>
        <v/>
      </c>
      <c r="K12" s="1">
        <f>IF(AV12=0,AY12,IF(Feiertage!$G$2="ja","00:00",AY12))</f>
        <v>0.33333333333333331</v>
      </c>
      <c r="L12" s="19" t="str">
        <f t="shared" ca="1" si="2"/>
        <v/>
      </c>
      <c r="N12" s="69" t="s">
        <v>9</v>
      </c>
      <c r="O12" s="70">
        <f>SUM(O5:O11)</f>
        <v>1.6666666666666665</v>
      </c>
      <c r="P12" s="71"/>
      <c r="AV12" s="42">
        <f>IF(IFERROR(MATCH($B12,Feiertage!$B$2:$B$49,0)&gt;0,0),1,0)</f>
        <v>0</v>
      </c>
      <c r="AW12" s="58">
        <f t="shared" si="3"/>
        <v>2.0833333333333332E-2</v>
      </c>
      <c r="AX12" s="59">
        <f t="shared" si="4"/>
        <v>0</v>
      </c>
      <c r="AY12" s="59">
        <f t="shared" si="7"/>
        <v>0.33333333333333331</v>
      </c>
    </row>
    <row r="13" spans="1:51" ht="19.5" thickTop="1" x14ac:dyDescent="0.3">
      <c r="B13" s="60">
        <f t="shared" si="5"/>
        <v>44569</v>
      </c>
      <c r="C13" s="61">
        <f t="shared" si="6"/>
        <v>44569</v>
      </c>
      <c r="D13" s="62"/>
      <c r="E13" s="2"/>
      <c r="F13" s="2"/>
      <c r="G13" s="2"/>
      <c r="H13" s="2"/>
      <c r="I13" s="2" t="str">
        <f t="shared" ca="1" si="0"/>
        <v/>
      </c>
      <c r="J13" s="2" t="str">
        <f t="shared" si="1"/>
        <v/>
      </c>
      <c r="K13" s="1">
        <f>IF(AV13=0,AY13,IF(Feiertage!$G$2="ja","00:00",AY13))</f>
        <v>0.33333333333333331</v>
      </c>
      <c r="L13" s="19" t="str">
        <f t="shared" ca="1" si="2"/>
        <v/>
      </c>
      <c r="M13" s="96"/>
      <c r="N13" s="97"/>
      <c r="O13" s="97"/>
      <c r="P13" s="96"/>
      <c r="Q13" s="96"/>
      <c r="R13" s="96"/>
      <c r="S13" s="96"/>
      <c r="AV13" s="42">
        <f>IF(IFERROR(MATCH($B13,Feiertage!$B$2:$B$49,0)&gt;0,0),1,0)</f>
        <v>0</v>
      </c>
      <c r="AW13" s="58">
        <f t="shared" si="3"/>
        <v>2.0833333333333332E-2</v>
      </c>
      <c r="AX13" s="59">
        <f t="shared" si="4"/>
        <v>0</v>
      </c>
      <c r="AY13" s="59">
        <f t="shared" si="7"/>
        <v>0.33333333333333331</v>
      </c>
    </row>
    <row r="14" spans="1:51" ht="18.75" x14ac:dyDescent="0.3">
      <c r="B14" s="60">
        <f t="shared" si="5"/>
        <v>44570</v>
      </c>
      <c r="C14" s="61">
        <f t="shared" si="6"/>
        <v>44570</v>
      </c>
      <c r="D14" s="62"/>
      <c r="E14" s="2"/>
      <c r="F14" s="2"/>
      <c r="G14" s="2"/>
      <c r="H14" s="2"/>
      <c r="I14" s="2" t="str">
        <f t="shared" ca="1" si="0"/>
        <v/>
      </c>
      <c r="J14" s="2" t="str">
        <f t="shared" si="1"/>
        <v/>
      </c>
      <c r="K14" s="1">
        <f>IF(AV14=0,AY14,IF(Feiertage!$G$2="ja","00:00",AY14))</f>
        <v>0</v>
      </c>
      <c r="L14" s="19" t="str">
        <f t="shared" ca="1" si="2"/>
        <v/>
      </c>
      <c r="M14" s="96"/>
      <c r="N14" s="98"/>
      <c r="O14" s="99"/>
      <c r="P14" s="98"/>
      <c r="Q14" s="96"/>
      <c r="R14" s="96"/>
      <c r="S14" s="96"/>
      <c r="AV14" s="42">
        <f>IF(IFERROR(MATCH($B14,Feiertage!$B$2:$B$49,0)&gt;0,0),1,0)</f>
        <v>0</v>
      </c>
      <c r="AW14" s="58">
        <f t="shared" si="3"/>
        <v>2.0833333333333332E-2</v>
      </c>
      <c r="AX14" s="59">
        <f t="shared" si="4"/>
        <v>0</v>
      </c>
      <c r="AY14" s="59">
        <f t="shared" si="7"/>
        <v>0</v>
      </c>
    </row>
    <row r="15" spans="1:51" ht="18.75" x14ac:dyDescent="0.3">
      <c r="B15" s="60">
        <f t="shared" si="5"/>
        <v>44571</v>
      </c>
      <c r="C15" s="61">
        <f t="shared" si="6"/>
        <v>44571</v>
      </c>
      <c r="D15" s="62"/>
      <c r="E15" s="2"/>
      <c r="F15" s="2"/>
      <c r="G15" s="2"/>
      <c r="H15" s="2"/>
      <c r="I15" s="2" t="str">
        <f t="shared" ca="1" si="0"/>
        <v/>
      </c>
      <c r="J15" s="2" t="str">
        <f t="shared" si="1"/>
        <v/>
      </c>
      <c r="K15" s="1">
        <f>IF(AV15=0,AY15,IF(Feiertage!$G$2="ja","00:00",AY15))</f>
        <v>0</v>
      </c>
      <c r="L15" s="19" t="str">
        <f t="shared" ca="1" si="2"/>
        <v/>
      </c>
      <c r="M15" s="96"/>
      <c r="N15" s="96"/>
      <c r="O15" s="96"/>
      <c r="P15" s="96"/>
      <c r="Q15" s="96"/>
      <c r="R15" s="96"/>
      <c r="S15" s="96"/>
      <c r="AV15" s="42">
        <f>IF(IFERROR(MATCH($B15,Feiertage!$B$2:$B$49,0)&gt;0,0),1,0)</f>
        <v>0</v>
      </c>
      <c r="AW15" s="58">
        <f t="shared" si="3"/>
        <v>2.0833333333333332E-2</v>
      </c>
      <c r="AX15" s="59">
        <f t="shared" si="4"/>
        <v>0</v>
      </c>
      <c r="AY15" s="59">
        <f t="shared" si="7"/>
        <v>0</v>
      </c>
    </row>
    <row r="16" spans="1:51" ht="18.75" x14ac:dyDescent="0.3">
      <c r="B16" s="60">
        <f t="shared" si="5"/>
        <v>44572</v>
      </c>
      <c r="C16" s="61">
        <f t="shared" si="6"/>
        <v>44572</v>
      </c>
      <c r="D16" s="62"/>
      <c r="E16" s="2"/>
      <c r="F16" s="2"/>
      <c r="G16" s="2"/>
      <c r="H16" s="2"/>
      <c r="I16" s="2" t="str">
        <f t="shared" ca="1" si="0"/>
        <v/>
      </c>
      <c r="J16" s="2" t="str">
        <f t="shared" si="1"/>
        <v/>
      </c>
      <c r="K16" s="1">
        <f>IF(AV16=0,AY16,IF(Feiertage!$G$2="ja","00:00",AY16))</f>
        <v>0.33333333333333331</v>
      </c>
      <c r="L16" s="19" t="str">
        <f t="shared" ca="1" si="2"/>
        <v/>
      </c>
      <c r="M16" s="96"/>
      <c r="N16" s="96"/>
      <c r="O16" s="96"/>
      <c r="P16" s="96"/>
      <c r="Q16" s="96"/>
      <c r="R16" s="96"/>
      <c r="S16" s="96"/>
      <c r="AV16" s="42">
        <f>IF(IFERROR(MATCH($B16,Feiertage!$B$2:$B$49,0)&gt;0,0),1,0)</f>
        <v>0</v>
      </c>
      <c r="AW16" s="58">
        <f t="shared" si="3"/>
        <v>2.0833333333333332E-2</v>
      </c>
      <c r="AX16" s="59">
        <f t="shared" si="4"/>
        <v>0</v>
      </c>
      <c r="AY16" s="59">
        <f t="shared" si="7"/>
        <v>0.33333333333333331</v>
      </c>
    </row>
    <row r="17" spans="2:51" ht="18.75" x14ac:dyDescent="0.3">
      <c r="B17" s="60">
        <f t="shared" si="5"/>
        <v>44573</v>
      </c>
      <c r="C17" s="61">
        <f t="shared" si="6"/>
        <v>44573</v>
      </c>
      <c r="D17" s="62"/>
      <c r="E17" s="2"/>
      <c r="F17" s="2"/>
      <c r="G17" s="2"/>
      <c r="H17" s="2"/>
      <c r="I17" s="2" t="str">
        <f t="shared" ca="1" si="0"/>
        <v/>
      </c>
      <c r="J17" s="2" t="str">
        <f t="shared" si="1"/>
        <v/>
      </c>
      <c r="K17" s="1">
        <f>IF(AV17=0,AY17,IF(Feiertage!$G$2="ja","00:00",AY17))</f>
        <v>0.33333333333333331</v>
      </c>
      <c r="L17" s="19" t="str">
        <f t="shared" ca="1" si="2"/>
        <v/>
      </c>
      <c r="M17" s="96"/>
      <c r="N17" s="96"/>
      <c r="O17" s="96"/>
      <c r="P17" s="96"/>
      <c r="Q17" s="96"/>
      <c r="R17" s="96"/>
      <c r="S17" s="96"/>
      <c r="AV17" s="42">
        <f>IF(IFERROR(MATCH($B17,Feiertage!$B$2:$B$49,0)&gt;0,0),1,0)</f>
        <v>0</v>
      </c>
      <c r="AW17" s="58">
        <f t="shared" si="3"/>
        <v>2.0833333333333332E-2</v>
      </c>
      <c r="AX17" s="59">
        <f t="shared" si="4"/>
        <v>0</v>
      </c>
      <c r="AY17" s="59">
        <f t="shared" si="7"/>
        <v>0.33333333333333331</v>
      </c>
    </row>
    <row r="18" spans="2:51" ht="18.75" x14ac:dyDescent="0.3">
      <c r="B18" s="60">
        <f t="shared" si="5"/>
        <v>44574</v>
      </c>
      <c r="C18" s="61">
        <f t="shared" si="6"/>
        <v>44574</v>
      </c>
      <c r="D18" s="62"/>
      <c r="E18" s="2"/>
      <c r="F18" s="2"/>
      <c r="G18" s="2"/>
      <c r="H18" s="2"/>
      <c r="I18" s="2" t="str">
        <f t="shared" ca="1" si="0"/>
        <v/>
      </c>
      <c r="J18" s="2" t="str">
        <f>IF(AX18=0,"",IF(I18&lt;&gt;"",AX18-I18,AX18))</f>
        <v/>
      </c>
      <c r="K18" s="1">
        <f>IF(AV18=0,AY18,IF(Feiertage!$G$2="ja","00:00",AY18))</f>
        <v>0.33333333333333331</v>
      </c>
      <c r="L18" s="19" t="str">
        <f t="shared" ca="1" si="2"/>
        <v/>
      </c>
      <c r="M18" s="96"/>
      <c r="N18" s="96"/>
      <c r="O18" s="96"/>
      <c r="P18" s="96"/>
      <c r="Q18" s="96"/>
      <c r="R18" s="96"/>
      <c r="S18" s="96"/>
      <c r="AV18" s="42">
        <f>IF(IFERROR(MATCH($B18,Feiertage!$B$2:$B$49,0)&gt;0,0),1,0)</f>
        <v>0</v>
      </c>
      <c r="AW18" s="58">
        <f t="shared" si="3"/>
        <v>2.0833333333333332E-2</v>
      </c>
      <c r="AX18" s="59">
        <f t="shared" si="4"/>
        <v>0</v>
      </c>
      <c r="AY18" s="59">
        <f t="shared" si="7"/>
        <v>0.33333333333333331</v>
      </c>
    </row>
    <row r="19" spans="2:51" ht="18.75" x14ac:dyDescent="0.3">
      <c r="B19" s="60">
        <f t="shared" si="5"/>
        <v>44575</v>
      </c>
      <c r="C19" s="61">
        <f t="shared" si="6"/>
        <v>44575</v>
      </c>
      <c r="D19" s="62"/>
      <c r="E19" s="2"/>
      <c r="F19" s="2"/>
      <c r="G19" s="2"/>
      <c r="H19" s="2"/>
      <c r="I19" s="2" t="str">
        <f t="shared" ca="1" si="0"/>
        <v/>
      </c>
      <c r="J19" s="2" t="str">
        <f t="shared" si="1"/>
        <v/>
      </c>
      <c r="K19" s="1">
        <f>IF(AV19=0,AY19,IF(Feiertage!$G$2="ja","00:00",AY19))</f>
        <v>0.33333333333333331</v>
      </c>
      <c r="L19" s="19" t="str">
        <f t="shared" ca="1" si="2"/>
        <v/>
      </c>
      <c r="M19" s="96"/>
      <c r="N19" s="96"/>
      <c r="O19" s="96"/>
      <c r="P19" s="96"/>
      <c r="Q19" s="96"/>
      <c r="R19" s="96"/>
      <c r="S19" s="96"/>
      <c r="AV19" s="42">
        <f>IF(IFERROR(MATCH($B19,Feiertage!$B$2:$B$49,0)&gt;0,0),1,0)</f>
        <v>0</v>
      </c>
      <c r="AW19" s="58">
        <f t="shared" si="3"/>
        <v>2.0833333333333332E-2</v>
      </c>
      <c r="AX19" s="59">
        <f t="shared" si="4"/>
        <v>0</v>
      </c>
      <c r="AY19" s="59">
        <f t="shared" si="7"/>
        <v>0.33333333333333331</v>
      </c>
    </row>
    <row r="20" spans="2:51" ht="18.75" x14ac:dyDescent="0.3">
      <c r="B20" s="60">
        <f t="shared" si="5"/>
        <v>44576</v>
      </c>
      <c r="C20" s="61">
        <f t="shared" si="6"/>
        <v>44576</v>
      </c>
      <c r="D20" s="62"/>
      <c r="E20" s="2"/>
      <c r="F20" s="2"/>
      <c r="G20" s="2"/>
      <c r="H20" s="2"/>
      <c r="I20" s="2" t="str">
        <f t="shared" ca="1" si="0"/>
        <v/>
      </c>
      <c r="J20" s="2" t="str">
        <f t="shared" si="1"/>
        <v/>
      </c>
      <c r="K20" s="1">
        <f>IF(AV20=0,AY20,IF(Feiertage!$G$2="ja","00:00",AY20))</f>
        <v>0.33333333333333331</v>
      </c>
      <c r="L20" s="19" t="str">
        <f t="shared" ca="1" si="2"/>
        <v/>
      </c>
      <c r="M20" s="96"/>
      <c r="N20" s="96"/>
      <c r="O20" s="96"/>
      <c r="P20" s="96"/>
      <c r="Q20" s="96"/>
      <c r="R20" s="96"/>
      <c r="S20" s="96"/>
      <c r="AV20" s="42">
        <f>IF(IFERROR(MATCH($B20,Feiertage!$B$2:$B$49,0)&gt;0,0),1,0)</f>
        <v>0</v>
      </c>
      <c r="AW20" s="58">
        <f t="shared" si="3"/>
        <v>2.0833333333333332E-2</v>
      </c>
      <c r="AX20" s="59">
        <f t="shared" si="4"/>
        <v>0</v>
      </c>
      <c r="AY20" s="59">
        <f t="shared" si="7"/>
        <v>0.33333333333333331</v>
      </c>
    </row>
    <row r="21" spans="2:51" ht="18.75" x14ac:dyDescent="0.3">
      <c r="B21" s="60">
        <f t="shared" si="5"/>
        <v>44577</v>
      </c>
      <c r="C21" s="61">
        <f t="shared" si="6"/>
        <v>44577</v>
      </c>
      <c r="D21" s="62"/>
      <c r="E21" s="2"/>
      <c r="F21" s="2"/>
      <c r="G21" s="2"/>
      <c r="H21" s="2"/>
      <c r="I21" s="2" t="str">
        <f t="shared" ca="1" si="0"/>
        <v/>
      </c>
      <c r="J21" s="2" t="str">
        <f t="shared" si="1"/>
        <v/>
      </c>
      <c r="K21" s="1">
        <f>IF(AV21=0,AY21,IF(Feiertage!$G$2="ja","00:00",AY21))</f>
        <v>0</v>
      </c>
      <c r="L21" s="19" t="str">
        <f t="shared" ca="1" si="2"/>
        <v/>
      </c>
      <c r="M21" s="96"/>
      <c r="N21" s="96"/>
      <c r="O21" s="96"/>
      <c r="P21" s="96"/>
      <c r="Q21" s="96"/>
      <c r="R21" s="96"/>
      <c r="S21" s="96"/>
      <c r="AV21" s="42">
        <f>IF(IFERROR(MATCH($B21,Feiertage!$B$2:$B$49,0)&gt;0,0),1,0)</f>
        <v>0</v>
      </c>
      <c r="AW21" s="58">
        <f t="shared" si="3"/>
        <v>2.0833333333333332E-2</v>
      </c>
      <c r="AX21" s="59">
        <f t="shared" si="4"/>
        <v>0</v>
      </c>
      <c r="AY21" s="59">
        <f t="shared" si="7"/>
        <v>0</v>
      </c>
    </row>
    <row r="22" spans="2:51" ht="18.75" x14ac:dyDescent="0.3">
      <c r="B22" s="60">
        <f t="shared" si="5"/>
        <v>44578</v>
      </c>
      <c r="C22" s="61">
        <f t="shared" si="6"/>
        <v>44578</v>
      </c>
      <c r="D22" s="62"/>
      <c r="E22" s="2"/>
      <c r="F22" s="2"/>
      <c r="G22" s="2"/>
      <c r="H22" s="2"/>
      <c r="I22" s="2" t="str">
        <f t="shared" ca="1" si="0"/>
        <v/>
      </c>
      <c r="J22" s="2" t="str">
        <f t="shared" si="1"/>
        <v/>
      </c>
      <c r="K22" s="1">
        <f>IF(AV22=0,AY22,IF(Feiertage!$G$2="ja","00:00",AY22))</f>
        <v>0</v>
      </c>
      <c r="L22" s="19" t="str">
        <f t="shared" ca="1" si="2"/>
        <v/>
      </c>
      <c r="M22" s="96"/>
      <c r="N22" s="96"/>
      <c r="O22" s="96"/>
      <c r="P22" s="96"/>
      <c r="Q22" s="96"/>
      <c r="R22" s="96"/>
      <c r="S22" s="96"/>
      <c r="AV22" s="42">
        <f>IF(IFERROR(MATCH($B22,Feiertage!$B$2:$B$49,0)&gt;0,0),1,0)</f>
        <v>0</v>
      </c>
      <c r="AW22" s="58">
        <f t="shared" si="3"/>
        <v>2.0833333333333332E-2</v>
      </c>
      <c r="AX22" s="59">
        <f t="shared" si="4"/>
        <v>0</v>
      </c>
      <c r="AY22" s="59">
        <f t="shared" si="7"/>
        <v>0</v>
      </c>
    </row>
    <row r="23" spans="2:51" ht="18.75" x14ac:dyDescent="0.3">
      <c r="B23" s="60">
        <f t="shared" si="5"/>
        <v>44579</v>
      </c>
      <c r="C23" s="61">
        <f t="shared" si="6"/>
        <v>44579</v>
      </c>
      <c r="D23" s="62"/>
      <c r="E23" s="2"/>
      <c r="F23" s="2"/>
      <c r="G23" s="2"/>
      <c r="H23" s="2"/>
      <c r="I23" s="2" t="str">
        <f t="shared" ca="1" si="0"/>
        <v/>
      </c>
      <c r="J23" s="2" t="str">
        <f t="shared" si="1"/>
        <v/>
      </c>
      <c r="K23" s="1">
        <f>IF(AV23=0,AY23,IF(Feiertage!$G$2="ja","00:00",AY23))</f>
        <v>0.33333333333333331</v>
      </c>
      <c r="L23" s="19" t="str">
        <f t="shared" ca="1" si="2"/>
        <v/>
      </c>
      <c r="M23" s="96"/>
      <c r="N23" s="96"/>
      <c r="O23" s="96"/>
      <c r="P23" s="96"/>
      <c r="Q23" s="96"/>
      <c r="R23" s="96"/>
      <c r="S23" s="96"/>
      <c r="AV23" s="42">
        <f>IF(IFERROR(MATCH($B23,Feiertage!$B$2:$B$49,0)&gt;0,0),1,0)</f>
        <v>0</v>
      </c>
      <c r="AW23" s="58">
        <f t="shared" si="3"/>
        <v>2.0833333333333332E-2</v>
      </c>
      <c r="AX23" s="59">
        <f t="shared" si="4"/>
        <v>0</v>
      </c>
      <c r="AY23" s="59">
        <f t="shared" si="7"/>
        <v>0.33333333333333331</v>
      </c>
    </row>
    <row r="24" spans="2:51" ht="18.75" x14ac:dyDescent="0.3">
      <c r="B24" s="60">
        <f t="shared" si="5"/>
        <v>44580</v>
      </c>
      <c r="C24" s="61">
        <f t="shared" si="6"/>
        <v>44580</v>
      </c>
      <c r="D24" s="62"/>
      <c r="E24" s="2"/>
      <c r="F24" s="2"/>
      <c r="G24" s="2"/>
      <c r="H24" s="2"/>
      <c r="I24" s="2" t="str">
        <f t="shared" ca="1" si="0"/>
        <v/>
      </c>
      <c r="J24" s="2" t="str">
        <f t="shared" si="1"/>
        <v/>
      </c>
      <c r="K24" s="1">
        <f>IF(AV24=0,AY24,IF(Feiertage!$G$2="ja","00:00",AY24))</f>
        <v>0.33333333333333331</v>
      </c>
      <c r="L24" s="19" t="str">
        <f t="shared" ca="1" si="2"/>
        <v/>
      </c>
      <c r="M24" s="96"/>
      <c r="N24" s="96"/>
      <c r="O24" s="96"/>
      <c r="P24" s="96"/>
      <c r="Q24" s="96"/>
      <c r="R24" s="96"/>
      <c r="S24" s="96"/>
      <c r="AV24" s="42">
        <f>IF(IFERROR(MATCH($B24,Feiertage!$B$2:$B$49,0)&gt;0,0),1,0)</f>
        <v>0</v>
      </c>
      <c r="AW24" s="58">
        <f t="shared" si="3"/>
        <v>2.0833333333333332E-2</v>
      </c>
      <c r="AX24" s="59">
        <f t="shared" si="4"/>
        <v>0</v>
      </c>
      <c r="AY24" s="59">
        <f t="shared" si="7"/>
        <v>0.33333333333333331</v>
      </c>
    </row>
    <row r="25" spans="2:51" ht="18.75" x14ac:dyDescent="0.3">
      <c r="B25" s="60">
        <f t="shared" si="5"/>
        <v>44581</v>
      </c>
      <c r="C25" s="61">
        <f t="shared" si="6"/>
        <v>44581</v>
      </c>
      <c r="D25" s="62"/>
      <c r="E25" s="2"/>
      <c r="F25" s="2"/>
      <c r="G25" s="2"/>
      <c r="H25" s="2"/>
      <c r="I25" s="2" t="str">
        <f t="shared" ca="1" si="0"/>
        <v/>
      </c>
      <c r="J25" s="2" t="str">
        <f t="shared" si="1"/>
        <v/>
      </c>
      <c r="K25" s="1">
        <f>IF(AV25=0,AY25,IF(Feiertage!$G$2="ja","00:00",AY25))</f>
        <v>0.33333333333333331</v>
      </c>
      <c r="L25" s="19" t="str">
        <f t="shared" ca="1" si="2"/>
        <v/>
      </c>
      <c r="M25" s="96"/>
      <c r="N25" s="96"/>
      <c r="O25" s="96"/>
      <c r="P25" s="96"/>
      <c r="Q25" s="96"/>
      <c r="R25" s="96"/>
      <c r="S25" s="96"/>
      <c r="AV25" s="42">
        <f>IF(IFERROR(MATCH($B25,Feiertage!$B$2:$B$49,0)&gt;0,0),1,0)</f>
        <v>0</v>
      </c>
      <c r="AW25" s="58">
        <f t="shared" si="3"/>
        <v>2.0833333333333332E-2</v>
      </c>
      <c r="AX25" s="59">
        <f t="shared" si="4"/>
        <v>0</v>
      </c>
      <c r="AY25" s="59">
        <f t="shared" si="7"/>
        <v>0.33333333333333331</v>
      </c>
    </row>
    <row r="26" spans="2:51" ht="18.75" x14ac:dyDescent="0.3">
      <c r="B26" s="60">
        <f t="shared" si="5"/>
        <v>44582</v>
      </c>
      <c r="C26" s="61">
        <f t="shared" si="6"/>
        <v>44582</v>
      </c>
      <c r="D26" s="62"/>
      <c r="E26" s="2"/>
      <c r="F26" s="2"/>
      <c r="G26" s="2"/>
      <c r="H26" s="2"/>
      <c r="I26" s="2" t="str">
        <f t="shared" ca="1" si="0"/>
        <v/>
      </c>
      <c r="J26" s="2" t="str">
        <f t="shared" si="1"/>
        <v/>
      </c>
      <c r="K26" s="1">
        <f>IF(AV26=0,AY26,IF(Feiertage!$G$2="ja","00:00",AY26))</f>
        <v>0.33333333333333331</v>
      </c>
      <c r="L26" s="19" t="str">
        <f t="shared" ca="1" si="2"/>
        <v/>
      </c>
      <c r="M26" s="96"/>
      <c r="N26" s="96"/>
      <c r="O26" s="96"/>
      <c r="P26" s="96"/>
      <c r="Q26" s="96"/>
      <c r="R26" s="96"/>
      <c r="S26" s="96"/>
      <c r="AV26" s="42">
        <f>IF(IFERROR(MATCH($B26,Feiertage!$B$2:$B$49,0)&gt;0,0),1,0)</f>
        <v>0</v>
      </c>
      <c r="AW26" s="58">
        <f t="shared" si="3"/>
        <v>2.0833333333333332E-2</v>
      </c>
      <c r="AX26" s="59">
        <f t="shared" si="4"/>
        <v>0</v>
      </c>
      <c r="AY26" s="59">
        <f t="shared" si="7"/>
        <v>0.33333333333333331</v>
      </c>
    </row>
    <row r="27" spans="2:51" ht="18.75" x14ac:dyDescent="0.3">
      <c r="B27" s="60">
        <f t="shared" si="5"/>
        <v>44583</v>
      </c>
      <c r="C27" s="61">
        <f t="shared" si="6"/>
        <v>44583</v>
      </c>
      <c r="D27" s="62"/>
      <c r="E27" s="2"/>
      <c r="F27" s="2"/>
      <c r="G27" s="2"/>
      <c r="H27" s="2"/>
      <c r="I27" s="2" t="str">
        <f t="shared" ca="1" si="0"/>
        <v/>
      </c>
      <c r="J27" s="2" t="str">
        <f t="shared" si="1"/>
        <v/>
      </c>
      <c r="K27" s="1">
        <f>IF(AV27=0,AY27,IF(Feiertage!$G$2="ja","00:00",AY27))</f>
        <v>0.33333333333333331</v>
      </c>
      <c r="L27" s="19" t="str">
        <f t="shared" ca="1" si="2"/>
        <v/>
      </c>
      <c r="M27" s="96"/>
      <c r="N27" s="96"/>
      <c r="O27" s="96"/>
      <c r="P27" s="96"/>
      <c r="Q27" s="96"/>
      <c r="R27" s="96"/>
      <c r="S27" s="96"/>
      <c r="AV27" s="42">
        <f>IF(IFERROR(MATCH($B27,Feiertage!$B$2:$B$49,0)&gt;0,0),1,0)</f>
        <v>0</v>
      </c>
      <c r="AW27" s="58">
        <f t="shared" si="3"/>
        <v>2.0833333333333332E-2</v>
      </c>
      <c r="AX27" s="59">
        <f t="shared" si="4"/>
        <v>0</v>
      </c>
      <c r="AY27" s="59">
        <f t="shared" si="7"/>
        <v>0.33333333333333331</v>
      </c>
    </row>
    <row r="28" spans="2:51" ht="18.75" x14ac:dyDescent="0.3">
      <c r="B28" s="60">
        <f t="shared" si="5"/>
        <v>44584</v>
      </c>
      <c r="C28" s="61">
        <f t="shared" si="6"/>
        <v>44584</v>
      </c>
      <c r="D28" s="62"/>
      <c r="E28" s="2"/>
      <c r="F28" s="2"/>
      <c r="G28" s="2"/>
      <c r="H28" s="2"/>
      <c r="I28" s="2" t="str">
        <f t="shared" ca="1" si="0"/>
        <v/>
      </c>
      <c r="J28" s="2" t="str">
        <f t="shared" si="1"/>
        <v/>
      </c>
      <c r="K28" s="1">
        <f>IF(AV28=0,AY28,IF(Feiertage!$G$2="ja","00:00",AY28))</f>
        <v>0</v>
      </c>
      <c r="L28" s="19" t="str">
        <f t="shared" ca="1" si="2"/>
        <v/>
      </c>
      <c r="M28" s="96"/>
      <c r="N28" s="96"/>
      <c r="O28" s="96"/>
      <c r="P28" s="96"/>
      <c r="Q28" s="96"/>
      <c r="R28" s="96"/>
      <c r="S28" s="96"/>
      <c r="AV28" s="42">
        <f>IF(IFERROR(MATCH($B28,Feiertage!$B$2:$B$49,0)&gt;0,0),1,0)</f>
        <v>0</v>
      </c>
      <c r="AW28" s="58">
        <f t="shared" si="3"/>
        <v>2.0833333333333332E-2</v>
      </c>
      <c r="AX28" s="59">
        <f t="shared" si="4"/>
        <v>0</v>
      </c>
      <c r="AY28" s="59">
        <f t="shared" si="7"/>
        <v>0</v>
      </c>
    </row>
    <row r="29" spans="2:51" ht="18.75" x14ac:dyDescent="0.3">
      <c r="B29" s="60">
        <f t="shared" si="5"/>
        <v>44585</v>
      </c>
      <c r="C29" s="61">
        <f t="shared" si="6"/>
        <v>44585</v>
      </c>
      <c r="D29" s="62"/>
      <c r="E29" s="2"/>
      <c r="F29" s="2"/>
      <c r="G29" s="2"/>
      <c r="H29" s="2"/>
      <c r="I29" s="2" t="str">
        <f t="shared" ca="1" si="0"/>
        <v/>
      </c>
      <c r="J29" s="2" t="str">
        <f t="shared" si="1"/>
        <v/>
      </c>
      <c r="K29" s="1">
        <f>IF(AV29=0,AY29,IF(Feiertage!$G$2="ja","00:00",AY29))</f>
        <v>0</v>
      </c>
      <c r="L29" s="19" t="str">
        <f t="shared" ca="1" si="2"/>
        <v/>
      </c>
      <c r="M29" s="96"/>
      <c r="N29" s="96"/>
      <c r="O29" s="96"/>
      <c r="P29" s="96"/>
      <c r="Q29" s="96"/>
      <c r="R29" s="96"/>
      <c r="S29" s="96"/>
      <c r="AV29" s="42">
        <f>IF(IFERROR(MATCH($B29,Feiertage!$B$2:$B$49,0)&gt;0,0),1,0)</f>
        <v>0</v>
      </c>
      <c r="AW29" s="58">
        <f t="shared" si="3"/>
        <v>2.0833333333333332E-2</v>
      </c>
      <c r="AX29" s="59">
        <f t="shared" si="4"/>
        <v>0</v>
      </c>
      <c r="AY29" s="59">
        <f t="shared" si="7"/>
        <v>0</v>
      </c>
    </row>
    <row r="30" spans="2:51" ht="18.75" x14ac:dyDescent="0.3">
      <c r="B30" s="60">
        <f t="shared" si="5"/>
        <v>44586</v>
      </c>
      <c r="C30" s="61">
        <f t="shared" si="6"/>
        <v>44586</v>
      </c>
      <c r="D30" s="62"/>
      <c r="E30" s="2"/>
      <c r="F30" s="2"/>
      <c r="G30" s="2"/>
      <c r="H30" s="2"/>
      <c r="I30" s="2" t="str">
        <f t="shared" ca="1" si="0"/>
        <v/>
      </c>
      <c r="J30" s="2" t="str">
        <f t="shared" si="1"/>
        <v/>
      </c>
      <c r="K30" s="1">
        <f>IF(AV30=0,AY30,IF(Feiertage!$G$2="ja","00:00",AY30))</f>
        <v>0.33333333333333331</v>
      </c>
      <c r="L30" s="19" t="str">
        <f t="shared" ca="1" si="2"/>
        <v/>
      </c>
      <c r="M30" s="96"/>
      <c r="N30" s="96"/>
      <c r="O30" s="96"/>
      <c r="P30" s="96"/>
      <c r="Q30" s="96"/>
      <c r="R30" s="96"/>
      <c r="S30" s="96"/>
      <c r="AV30" s="42">
        <f>IF(IFERROR(MATCH($B30,Feiertage!$B$2:$B$49,0)&gt;0,0),1,0)</f>
        <v>0</v>
      </c>
      <c r="AW30" s="58">
        <f t="shared" si="3"/>
        <v>2.0833333333333332E-2</v>
      </c>
      <c r="AX30" s="59">
        <f t="shared" si="4"/>
        <v>0</v>
      </c>
      <c r="AY30" s="59">
        <f t="shared" si="7"/>
        <v>0.33333333333333331</v>
      </c>
    </row>
    <row r="31" spans="2:51" ht="18.75" x14ac:dyDescent="0.3">
      <c r="B31" s="60">
        <f t="shared" si="5"/>
        <v>44587</v>
      </c>
      <c r="C31" s="61">
        <f t="shared" si="6"/>
        <v>44587</v>
      </c>
      <c r="D31" s="62"/>
      <c r="E31" s="2"/>
      <c r="F31" s="2"/>
      <c r="G31" s="2"/>
      <c r="H31" s="2"/>
      <c r="I31" s="2" t="str">
        <f t="shared" ca="1" si="0"/>
        <v/>
      </c>
      <c r="J31" s="2" t="str">
        <f t="shared" si="1"/>
        <v/>
      </c>
      <c r="K31" s="1">
        <f>IF(AV31=0,AY31,IF(Feiertage!$G$2="ja","00:00",AY31))</f>
        <v>0.33333333333333331</v>
      </c>
      <c r="L31" s="19" t="str">
        <f t="shared" ca="1" si="2"/>
        <v/>
      </c>
      <c r="M31" s="96"/>
      <c r="N31" s="96"/>
      <c r="O31" s="96"/>
      <c r="P31" s="96"/>
      <c r="Q31" s="96"/>
      <c r="R31" s="96"/>
      <c r="S31" s="96"/>
      <c r="AV31" s="42">
        <f>IF(IFERROR(MATCH($B31,Feiertage!$B$2:$B$49,0)&gt;0,0),1,0)</f>
        <v>0</v>
      </c>
      <c r="AW31" s="58">
        <f t="shared" si="3"/>
        <v>2.0833333333333332E-2</v>
      </c>
      <c r="AX31" s="59">
        <f t="shared" si="4"/>
        <v>0</v>
      </c>
      <c r="AY31" s="59">
        <f t="shared" si="7"/>
        <v>0.33333333333333331</v>
      </c>
    </row>
    <row r="32" spans="2:51" ht="18.75" x14ac:dyDescent="0.3">
      <c r="B32" s="60">
        <f t="shared" si="5"/>
        <v>44588</v>
      </c>
      <c r="C32" s="61">
        <f t="shared" si="6"/>
        <v>44588</v>
      </c>
      <c r="D32" s="62"/>
      <c r="E32" s="2"/>
      <c r="F32" s="2"/>
      <c r="G32" s="2"/>
      <c r="H32" s="2"/>
      <c r="I32" s="2" t="str">
        <f t="shared" ca="1" si="0"/>
        <v/>
      </c>
      <c r="J32" s="2" t="str">
        <f t="shared" si="1"/>
        <v/>
      </c>
      <c r="K32" s="1">
        <f>IF(AV32=0,AY32,IF(Feiertage!$G$2="ja","00:00",AY32))</f>
        <v>0.33333333333333331</v>
      </c>
      <c r="L32" s="19" t="str">
        <f t="shared" ca="1" si="2"/>
        <v/>
      </c>
      <c r="M32" s="96"/>
      <c r="N32" s="96"/>
      <c r="O32" s="96"/>
      <c r="P32" s="96"/>
      <c r="Q32" s="96"/>
      <c r="R32" s="96"/>
      <c r="S32" s="96"/>
      <c r="AV32" s="42">
        <f>IF(IFERROR(MATCH($B32,Feiertage!$B$2:$B$49,0)&gt;0,0),1,0)</f>
        <v>0</v>
      </c>
      <c r="AW32" s="58">
        <f t="shared" si="3"/>
        <v>2.0833333333333332E-2</v>
      </c>
      <c r="AX32" s="59">
        <f t="shared" si="4"/>
        <v>0</v>
      </c>
      <c r="AY32" s="59">
        <f t="shared" si="7"/>
        <v>0.33333333333333331</v>
      </c>
    </row>
    <row r="33" spans="2:51" ht="18.75" x14ac:dyDescent="0.3">
      <c r="B33" s="60">
        <f>IF(B32&lt;&gt;"",IF(MONTH($B$1)&lt;MONTH(B32+1),"",B32+1),"")</f>
        <v>44589</v>
      </c>
      <c r="C33" s="61">
        <f t="shared" si="6"/>
        <v>44589</v>
      </c>
      <c r="D33" s="62"/>
      <c r="E33" s="2"/>
      <c r="F33" s="2"/>
      <c r="G33" s="2"/>
      <c r="H33" s="2"/>
      <c r="I33" s="2" t="str">
        <f t="shared" ca="1" si="0"/>
        <v/>
      </c>
      <c r="J33" s="2" t="str">
        <f t="shared" si="1"/>
        <v/>
      </c>
      <c r="K33" s="1">
        <f>IF(AV33=0,AY33,IF(Feiertage!$G$2="ja","00:00",AY33))</f>
        <v>0.33333333333333331</v>
      </c>
      <c r="L33" s="19" t="str">
        <f t="shared" ca="1" si="2"/>
        <v/>
      </c>
      <c r="M33" s="96"/>
      <c r="N33" s="96"/>
      <c r="O33" s="96"/>
      <c r="P33" s="96"/>
      <c r="Q33" s="96"/>
      <c r="R33" s="96"/>
      <c r="S33" s="96"/>
      <c r="AV33" s="42">
        <f>IF(IFERROR(MATCH($B33,Feiertage!$B$2:$B$49,0)&gt;0,0),1,0)</f>
        <v>0</v>
      </c>
      <c r="AW33" s="58">
        <f>IFERROR(IF(WEEKDAY(C33)=WEEKDAY($N$5),$P$5,
IF(WEEKDAY(C33)=WEEKDAY($N$6),$P$6,
IF(WEEKDAY(C33)=WEEKDAY($N$7),$P$7,
IF(WEEKDAY(C33)=WEEKDAY($N$8),$P$8,
IF(WEEKDAY(C33)=WEEKDAY($N$9),$P$9,
IF(WEEKDAY(C33)=WEEKDAY($N$10),$P$10,
IF(WEEKDAY(C33)=WEEKDAY($N$11),$P$11,""))))))),"")</f>
        <v>2.0833333333333332E-2</v>
      </c>
      <c r="AX33" s="59">
        <f t="shared" si="4"/>
        <v>0</v>
      </c>
      <c r="AY33" s="59">
        <f>IFERROR(IF(WEEKDAY(C33)=WEEKDAY($N$5),$O$5,
IF(WEEKDAY(C33)=WEEKDAY($N$6),$O$6,
IF(WEEKDAY(C33)=WEEKDAY($N$7),$O$7,
IF(WEEKDAY(C33)=WEEKDAY($N$8),$O$8,
IF(WEEKDAY(C33)=WEEKDAY($N$9),$O$9,
IF(WEEKDAY(C33)=WEEKDAY($N$10),$O$10,
IF(WEEKDAY(C33)=WEEKDAY($N$11),$O$11,""))))))),"")</f>
        <v>0.33333333333333331</v>
      </c>
    </row>
    <row r="34" spans="2:51" ht="18.75" x14ac:dyDescent="0.3">
      <c r="B34" s="60">
        <f t="shared" ref="B34:B35" si="8">IF(B33&lt;&gt;"",IF(MONTH($B$1)&lt;MONTH(B33+1),"",B33+1),"")</f>
        <v>44590</v>
      </c>
      <c r="C34" s="61">
        <f t="shared" si="6"/>
        <v>44590</v>
      </c>
      <c r="D34" s="62"/>
      <c r="E34" s="2"/>
      <c r="F34" s="2"/>
      <c r="G34" s="2"/>
      <c r="H34" s="2"/>
      <c r="I34" s="2" t="str">
        <f t="shared" ca="1" si="0"/>
        <v/>
      </c>
      <c r="J34" s="2" t="str">
        <f t="shared" si="1"/>
        <v/>
      </c>
      <c r="K34" s="1">
        <f>IF(AV34=0,AY34,IF(Feiertage!$G$2="ja","00:00",AY34))</f>
        <v>0.33333333333333331</v>
      </c>
      <c r="L34" s="19" t="str">
        <f t="shared" ca="1" si="2"/>
        <v/>
      </c>
      <c r="M34" s="96"/>
      <c r="N34" s="96"/>
      <c r="O34" s="96"/>
      <c r="P34" s="96"/>
      <c r="Q34" s="96"/>
      <c r="R34" s="96"/>
      <c r="S34" s="96"/>
      <c r="AV34" s="42">
        <f>IF(IFERROR(MATCH($B34,Feiertage!$B$2:$B$49,0)&gt;0,0),1,0)</f>
        <v>0</v>
      </c>
      <c r="AW34" s="58">
        <f t="shared" ref="AW34:AW35" si="9">IFERROR(IF(WEEKDAY(C34)=WEEKDAY($N$5),$P$5,
IF(WEEKDAY(C34)=WEEKDAY($N$6),$P$6,
IF(WEEKDAY(C34)=WEEKDAY($N$7),$P$7,
IF(WEEKDAY(C34)=WEEKDAY($N$8),$P$8,
IF(WEEKDAY(C34)=WEEKDAY($N$9),$P$9,
IF(WEEKDAY(C34)=WEEKDAY($N$10),$P$10,
IF(WEEKDAY(C34)=WEEKDAY($N$11),$P$11,""))))))),"")</f>
        <v>2.0833333333333332E-2</v>
      </c>
      <c r="AX34" s="59">
        <f t="shared" si="4"/>
        <v>0</v>
      </c>
      <c r="AY34" s="59">
        <f t="shared" ref="AY34:AY35" si="10">IFERROR(IF(WEEKDAY(C34)=WEEKDAY($N$5),$O$5,
IF(WEEKDAY(C34)=WEEKDAY($N$6),$O$6,
IF(WEEKDAY(C34)=WEEKDAY($N$7),$O$7,
IF(WEEKDAY(C34)=WEEKDAY($N$8),$O$8,
IF(WEEKDAY(C34)=WEEKDAY($N$9),$O$9,
IF(WEEKDAY(C34)=WEEKDAY($N$10),$O$10,
IF(WEEKDAY(C34)=WEEKDAY($N$11),$O$11,""))))))),"")</f>
        <v>0.33333333333333331</v>
      </c>
    </row>
    <row r="35" spans="2:51" ht="19.5" thickBot="1" x14ac:dyDescent="0.35">
      <c r="B35" s="73">
        <f t="shared" si="8"/>
        <v>44591</v>
      </c>
      <c r="C35" s="74">
        <f t="shared" si="6"/>
        <v>44591</v>
      </c>
      <c r="D35" s="75"/>
      <c r="E35" s="3"/>
      <c r="F35" s="3"/>
      <c r="G35" s="3"/>
      <c r="H35" s="3"/>
      <c r="I35" s="4" t="str">
        <f t="shared" ca="1" si="0"/>
        <v/>
      </c>
      <c r="J35" s="4" t="str">
        <f t="shared" si="1"/>
        <v/>
      </c>
      <c r="K35" s="1">
        <f>IF(AV35=0,AY35,IF(Feiertage!$G$2="ja","00:00",AY35))</f>
        <v>0</v>
      </c>
      <c r="L35" s="20" t="str">
        <f t="shared" ca="1" si="2"/>
        <v/>
      </c>
      <c r="M35" s="96"/>
      <c r="N35" s="96"/>
      <c r="O35" s="96"/>
      <c r="P35" s="96"/>
      <c r="Q35" s="96"/>
      <c r="R35" s="96"/>
      <c r="S35" s="96"/>
      <c r="AV35" s="42">
        <f>IF(IFERROR(MATCH($B35,Feiertage!$B$2:$B$49,0)&gt;0,0),1,0)</f>
        <v>0</v>
      </c>
      <c r="AW35" s="58">
        <f t="shared" si="9"/>
        <v>2.0833333333333332E-2</v>
      </c>
      <c r="AX35" s="59">
        <f t="shared" si="4"/>
        <v>0</v>
      </c>
      <c r="AY35" s="59">
        <f t="shared" si="10"/>
        <v>0</v>
      </c>
    </row>
    <row r="36" spans="2:51" ht="8.25" customHeight="1" thickTop="1" x14ac:dyDescent="0.25">
      <c r="B36" s="76"/>
      <c r="C36" s="72"/>
      <c r="D36" s="72"/>
      <c r="E36" s="72"/>
      <c r="F36" s="72"/>
      <c r="G36" s="72"/>
      <c r="H36" s="72"/>
      <c r="I36" s="72"/>
      <c r="J36" s="72"/>
      <c r="K36" s="72"/>
      <c r="L36" s="72"/>
    </row>
    <row r="39" spans="2:51" x14ac:dyDescent="0.25">
      <c r="M39" s="77"/>
      <c r="N39" s="78"/>
      <c r="O39" s="79"/>
    </row>
    <row r="41" spans="2:51" ht="15.75" x14ac:dyDescent="0.25">
      <c r="M41" s="80"/>
    </row>
  </sheetData>
  <sheetProtection algorithmName="SHA-512" hashValue="GPVdEU9iVFB2/ZIwa+LyyVDAAMa5qlqqATc0jEJD95z3JSHR+7HMGBFPlD4xVEJH8s2l4YbZpDPyhBlIoQV0Pg==" saltValue="lQDgbbzTghXkR1Rl4ZF+uw==" spinCount="100000" sheet="1" objects="1" scenarios="1" formatCells="0" formatColumns="0" formatRows="0"/>
  <customSheetViews>
    <customSheetView guid="{4652D98A-10A8-4A41-BE02-6BC110D8BB01}" showPageBreaks="1" showGridLines="0" fitToPage="1">
      <pane xSplit="4" ySplit="4" topLeftCell="E10" activePane="bottomRight" state="frozen"/>
      <selection pane="bottomRight" sqref="A1:H38"/>
      <pageMargins left="0.70866141732283472" right="0.70866141732283472" top="0.74803149606299213" bottom="0.74803149606299213" header="0.31496062992125984" footer="0.31496062992125984"/>
      <printOptions horizontalCentered="1" verticalCentered="1"/>
      <pageSetup paperSize="9" orientation="portrait" r:id="rId1"/>
    </customSheetView>
  </customSheetViews>
  <mergeCells count="4">
    <mergeCell ref="R4:S4"/>
    <mergeCell ref="E3:H3"/>
    <mergeCell ref="N3:P3"/>
    <mergeCell ref="B1:L1"/>
  </mergeCells>
  <conditionalFormatting sqref="B5:L35">
    <cfRule type="expression" dxfId="24" priority="2" stopIfTrue="1">
      <formula>WEEKDAY($B5,2)&gt;5</formula>
    </cfRule>
  </conditionalFormatting>
  <printOptions horizontalCentered="1" verticalCentered="1"/>
  <pageMargins left="0.25" right="0.25" top="0.75" bottom="0.75" header="0.3" footer="0.3"/>
  <pageSetup paperSize="9" fitToWidth="0" fitToHeight="0" orientation="portrait" r:id="rId2"/>
  <drawing r:id="rId3"/>
  <legacyDrawing r:id="rId4"/>
  <extLst>
    <ext xmlns:x14="http://schemas.microsoft.com/office/spreadsheetml/2009/9/main" uri="{78C0D931-6437-407d-A8EE-F0AAD7539E65}">
      <x14:conditionalFormattings>
        <x14:conditionalFormatting xmlns:xm="http://schemas.microsoft.com/office/excel/2006/main">
          <x14:cfRule type="expression" priority="1" stopIfTrue="1" id="{00000000-000E-0000-0000-000001000000}">
            <xm:f>MATCH($B5,Feiertage!$B$2:$B$49,0)&gt;0</xm:f>
            <x14:dxf>
              <fill>
                <patternFill>
                  <bgColor theme="5" tint="0.59996337778862885"/>
                </patternFill>
              </fill>
            </x14:dxf>
          </x14:cfRule>
          <xm:sqref>B5:L35</xm:sqref>
        </x14:conditionalFormatting>
      </x14:conditionalFormatting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ff"/>
  <dimension ref="A1:AY41"/>
  <sheetViews>
    <sheetView showGridLines="0" workbookViewId="0">
      <pane xSplit="4" ySplit="1" topLeftCell="E2" activePane="bottomRight" state="frozen"/>
      <selection activeCell="E5" sqref="E5"/>
      <selection pane="topRight" activeCell="E5" sqref="E5"/>
      <selection pane="bottomLeft" activeCell="E5" sqref="E5"/>
      <selection pane="bottomRight" activeCell="E5" sqref="E5"/>
    </sheetView>
  </sheetViews>
  <sheetFormatPr baseColWidth="10" defaultColWidth="10.7109375" defaultRowHeight="15" x14ac:dyDescent="0.25"/>
  <cols>
    <col min="1" max="1" width="2.28515625" style="42" customWidth="1"/>
    <col min="2" max="2" width="8.85546875" style="42" customWidth="1"/>
    <col min="3" max="3" width="5.7109375" style="42" customWidth="1"/>
    <col min="4" max="4" width="0.85546875" style="42" hidden="1" customWidth="1"/>
    <col min="5" max="8" width="6.7109375" style="42" customWidth="1"/>
    <col min="9" max="9" width="8.85546875" style="42" customWidth="1"/>
    <col min="10" max="10" width="14" style="42" customWidth="1"/>
    <col min="11" max="11" width="13.7109375" style="42" customWidth="1"/>
    <col min="12" max="12" width="14.140625" style="42" customWidth="1"/>
    <col min="13" max="13" width="13.28515625" style="42" customWidth="1"/>
    <col min="14" max="14" width="19.5703125" style="42" customWidth="1"/>
    <col min="15" max="15" width="15.7109375" style="42" customWidth="1"/>
    <col min="16" max="17" width="11.42578125" style="42"/>
    <col min="18" max="18" width="30.7109375" style="42" customWidth="1"/>
    <col min="19" max="19" width="13.28515625" style="42" customWidth="1"/>
    <col min="20" max="24" width="11.42578125" style="42"/>
    <col min="25" max="47" width="10.7109375" style="42"/>
    <col min="48" max="48" width="11.140625" style="42" customWidth="1"/>
    <col min="49" max="49" width="7.7109375" style="42" customWidth="1"/>
    <col min="50" max="50" width="6.7109375" style="42" customWidth="1"/>
    <col min="51" max="51" width="8" style="42" customWidth="1"/>
    <col min="52" max="16384" width="10.7109375" style="42"/>
  </cols>
  <sheetData>
    <row r="1" spans="1:51" ht="28.5" x14ac:dyDescent="0.45">
      <c r="A1" s="41"/>
      <c r="B1" s="110">
        <f>EDATE(Januar!$A$1,9)</f>
        <v>44834</v>
      </c>
      <c r="C1" s="110"/>
      <c r="D1" s="110"/>
      <c r="E1" s="110"/>
      <c r="F1" s="110"/>
      <c r="G1" s="110"/>
      <c r="H1" s="110"/>
      <c r="I1" s="110"/>
      <c r="J1" s="110"/>
      <c r="K1" s="110"/>
      <c r="L1" s="110"/>
    </row>
    <row r="2" spans="1:51" ht="15.75" thickBot="1" x14ac:dyDescent="0.3"/>
    <row r="3" spans="1:51" ht="21.75" thickBot="1" x14ac:dyDescent="0.4">
      <c r="E3" s="104" t="s">
        <v>0</v>
      </c>
      <c r="F3" s="105"/>
      <c r="G3" s="105"/>
      <c r="H3" s="106"/>
      <c r="I3" s="43"/>
      <c r="J3" s="43"/>
      <c r="K3" s="43"/>
      <c r="L3" s="43"/>
      <c r="N3" s="107" t="s">
        <v>10</v>
      </c>
      <c r="O3" s="108"/>
      <c r="P3" s="109"/>
    </row>
    <row r="4" spans="1:51" ht="21.75" thickBot="1" x14ac:dyDescent="0.4">
      <c r="B4" s="81" t="s">
        <v>4</v>
      </c>
      <c r="C4" s="82" t="s">
        <v>5</v>
      </c>
      <c r="D4" s="83"/>
      <c r="E4" s="93" t="s">
        <v>1</v>
      </c>
      <c r="F4" s="94" t="s">
        <v>2</v>
      </c>
      <c r="G4" s="94" t="s">
        <v>1</v>
      </c>
      <c r="H4" s="94" t="s">
        <v>2</v>
      </c>
      <c r="I4" s="94" t="s">
        <v>3</v>
      </c>
      <c r="J4" s="94" t="s">
        <v>7</v>
      </c>
      <c r="K4" s="94" t="s">
        <v>6</v>
      </c>
      <c r="L4" s="95" t="s">
        <v>52</v>
      </c>
      <c r="N4" s="84" t="s">
        <v>8</v>
      </c>
      <c r="O4" s="85" t="s">
        <v>6</v>
      </c>
      <c r="P4" s="85" t="s">
        <v>3</v>
      </c>
      <c r="R4" s="102" t="s">
        <v>13</v>
      </c>
      <c r="S4" s="103"/>
      <c r="AV4" s="49" t="s">
        <v>50</v>
      </c>
      <c r="AW4" s="50" t="s">
        <v>3</v>
      </c>
      <c r="AX4" s="51" t="s">
        <v>7</v>
      </c>
      <c r="AY4" s="52" t="s">
        <v>6</v>
      </c>
    </row>
    <row r="5" spans="1:51" ht="21.75" thickTop="1" x14ac:dyDescent="0.35">
      <c r="B5" s="53">
        <f>B1</f>
        <v>44834</v>
      </c>
      <c r="C5" s="54">
        <f>B5</f>
        <v>44834</v>
      </c>
      <c r="D5" s="55"/>
      <c r="E5" s="1"/>
      <c r="F5" s="1"/>
      <c r="G5" s="1"/>
      <c r="H5" s="1"/>
      <c r="I5" s="1" t="str">
        <f ca="1">IF(AX5=0,"",IF(AW5=0,"",IF(OR(B5&lt;=TODAY(),AX5),AW5,"")))</f>
        <v/>
      </c>
      <c r="J5" s="1" t="str">
        <f t="shared" ref="J5:J35" si="0">IF(AX5=0,"",IF(I5&lt;&gt;"",AX5-I5,AX5))</f>
        <v/>
      </c>
      <c r="K5" s="1">
        <f>IF(AV5=0,AY5,IF(Feiertage!$G$2="ja","00:00",AY5))</f>
        <v>0.33333333333333331</v>
      </c>
      <c r="L5" s="18" t="str">
        <f t="shared" ref="L5:L35" ca="1" si="1">IF(OR(B5&lt;=TODAY(),J5),IF(J5&lt;&gt;"",IF(J5-K5=0,"",J5-K5),IF(K5&lt;&gt;"",-K5,"")),"")</f>
        <v/>
      </c>
      <c r="N5" s="56">
        <v>41639</v>
      </c>
      <c r="O5" s="5">
        <v>0.33333333333333331</v>
      </c>
      <c r="P5" s="5">
        <v>2.0833333333333332E-2</v>
      </c>
      <c r="R5" s="86" t="str">
        <f xml:space="preserve"> "Übertrag aus " &amp; IF( MONTH(B1)=1, YEAR(B1)-1, TEXT(EDATE(B1,-1),"MMMM"))</f>
        <v>Übertrag aus September</v>
      </c>
      <c r="S5" s="21">
        <f ca="1">IF(MONTH(B1)&gt;1,INDIRECT(TEXT(EDATE(B1,-1),"MMMM")&amp;"!s9"),"")</f>
        <v>0</v>
      </c>
      <c r="AV5" s="42">
        <f>IF(IFERROR(MATCH($B5,Feiertage!$B$2:$B$49,0)&gt;0,0),1,0)</f>
        <v>0</v>
      </c>
      <c r="AW5" s="58">
        <f>IF(WEEKDAY(C5)=WEEKDAY($N$5),$P$5,
IF(WEEKDAY(C5)=WEEKDAY($N$6),$P$6,
IF(WEEKDAY(C5)=WEEKDAY($N$7),$P$7,
IF(WEEKDAY(C5)=WEEKDAY($N$8),$P$8,
IF(WEEKDAY(C5)=WEEKDAY($N$9),$P$9,
IF(WEEKDAY(C5)=WEEKDAY($N$10),$P$10,
IF(WEEKDAY(C5)=WEEKDAY($N$11),$P$11,"")))))))</f>
        <v>2.0833333333333332E-2</v>
      </c>
      <c r="AX5" s="59">
        <f>IF(F5,IF(E5,IF(E5&gt;F5,F5+"24:00"-E5,F5-E5),0),0)+IF(G5,IF(G5,IF(G5&gt;H5,H5+"24:00"-G5,H5-G5),0),0)</f>
        <v>0</v>
      </c>
      <c r="AY5" s="59">
        <f>IF(WEEKDAY(C5)=WEEKDAY($N$5),$O$5,
IF(WEEKDAY(C5)=WEEKDAY($N$6),$O$6,
IF(WEEKDAY(C5)=WEEKDAY($N$7),$O$7,
IF(WEEKDAY(C5)=WEEKDAY($N$8),$O$8,
IF(WEEKDAY(C5)=WEEKDAY($N$9),$O$9,
IF(WEEKDAY(C5)=WEEKDAY($N$10),$O$10,
IF(WEEKDAY(C5)=WEEKDAY($N$11),$O$11,"")))))))</f>
        <v>0.33333333333333331</v>
      </c>
    </row>
    <row r="6" spans="1:51" ht="21" x14ac:dyDescent="0.35">
      <c r="B6" s="60">
        <f>B5+1</f>
        <v>44835</v>
      </c>
      <c r="C6" s="61">
        <f>B6</f>
        <v>44835</v>
      </c>
      <c r="D6" s="62"/>
      <c r="E6" s="2"/>
      <c r="F6" s="2"/>
      <c r="G6" s="2"/>
      <c r="H6" s="2"/>
      <c r="I6" s="2" t="str">
        <f ca="1">IF(AX6=0,"",IF(AW6=0,"",IF(OR(B6&lt;=TODAY(),AX6),AW6,"")))</f>
        <v/>
      </c>
      <c r="J6" s="2" t="str">
        <f t="shared" si="0"/>
        <v/>
      </c>
      <c r="K6" s="1">
        <f>IF(AV6=0,AY6,IF(Feiertage!$G$2="ja","00:00",AY6))</f>
        <v>0.33333333333333331</v>
      </c>
      <c r="L6" s="19" t="str">
        <f t="shared" ca="1" si="1"/>
        <v/>
      </c>
      <c r="N6" s="63">
        <v>41640</v>
      </c>
      <c r="O6" s="6">
        <v>0.33333333333333331</v>
      </c>
      <c r="P6" s="6">
        <v>2.0833333333333332E-2</v>
      </c>
      <c r="R6" s="87" t="s">
        <v>6</v>
      </c>
      <c r="S6" s="21">
        <f>SUM(K5:K35)</f>
        <v>7.3333333333333304</v>
      </c>
      <c r="AV6" s="42">
        <f>IF(IFERROR(MATCH($B6,Feiertage!$B$2:$B$49,0)&gt;0,0),1,0)</f>
        <v>0</v>
      </c>
      <c r="AW6" s="58">
        <f t="shared" ref="AW6:AW32" si="2">IF(WEEKDAY(C6)=WEEKDAY($N$5),$P$5,
IF(WEEKDAY(C6)=WEEKDAY($N$6),$P$6,
IF(WEEKDAY(C6)=WEEKDAY($N$7),$P$7,
IF(WEEKDAY(C6)=WEEKDAY($N$8),$P$8,
IF(WEEKDAY(C6)=WEEKDAY($N$9),$P$9,
IF(WEEKDAY(C6)=WEEKDAY($N$10),$P$10,
IF(WEEKDAY(C6)=WEEKDAY($N$11),$P$11,"")))))))</f>
        <v>2.0833333333333332E-2</v>
      </c>
      <c r="AX6" s="59">
        <f t="shared" ref="AX6:AX35" si="3">IF(F6,IF(E6,IF(E6&gt;F6,F6+"24:00"-E6,F6-E6),0),0)+IF(G6,IF(G6,IF(G6&gt;H6,H6+"24:00"-G6,H6-G6),0),0)</f>
        <v>0</v>
      </c>
      <c r="AY6" s="59">
        <f t="shared" ref="AY6:AY32" si="4">IF(WEEKDAY(C6)=WEEKDAY($N$5),$O$5,
IF(WEEKDAY(C6)=WEEKDAY($N$6),$O$6,
IF(WEEKDAY(C6)=WEEKDAY($N$7),$O$7,
IF(WEEKDAY(C6)=WEEKDAY($N$8),$O$8,
IF(WEEKDAY(C6)=WEEKDAY($N$9),$O$9,
IF(WEEKDAY(C6)=WEEKDAY($N$10),$O$10,
IF(WEEKDAY(C6)=WEEKDAY($N$11),$O$11,"")))))))</f>
        <v>0.33333333333333331</v>
      </c>
    </row>
    <row r="7" spans="1:51" ht="21" x14ac:dyDescent="0.35">
      <c r="B7" s="60">
        <f t="shared" ref="B7:B32" si="5">B6+1</f>
        <v>44836</v>
      </c>
      <c r="C7" s="61">
        <f t="shared" ref="C7:C35" si="6">B7</f>
        <v>44836</v>
      </c>
      <c r="D7" s="62"/>
      <c r="E7" s="2"/>
      <c r="F7" s="2"/>
      <c r="G7" s="2"/>
      <c r="H7" s="2"/>
      <c r="I7" s="2" t="str">
        <f t="shared" ref="I7:I35" ca="1" si="7">IF(AX7=0,"",IF(AW7=0,"",IF(OR(B7&lt;=TODAY(),AX7),AW7,"")))</f>
        <v/>
      </c>
      <c r="J7" s="2" t="str">
        <f t="shared" si="0"/>
        <v/>
      </c>
      <c r="K7" s="1" t="str">
        <f>IF(AV7=0,AY7,IF(Feiertage!$G$2="ja","00:00",AY7))</f>
        <v>00:00</v>
      </c>
      <c r="L7" s="19" t="str">
        <f t="shared" ca="1" si="1"/>
        <v/>
      </c>
      <c r="N7" s="63">
        <v>41641</v>
      </c>
      <c r="O7" s="6">
        <v>0.33333333333333331</v>
      </c>
      <c r="P7" s="6">
        <v>2.0833333333333332E-2</v>
      </c>
      <c r="R7" s="87" t="s">
        <v>7</v>
      </c>
      <c r="S7" s="21">
        <f>SUM(J5:J35)</f>
        <v>0</v>
      </c>
      <c r="AV7" s="42">
        <f>IF(IFERROR(MATCH($B7,Feiertage!$B$2:$B$49,0)&gt;0,0),1,0)</f>
        <v>1</v>
      </c>
      <c r="AW7" s="58">
        <f t="shared" si="2"/>
        <v>2.0833333333333332E-2</v>
      </c>
      <c r="AX7" s="59">
        <f t="shared" si="3"/>
        <v>0</v>
      </c>
      <c r="AY7" s="59">
        <f t="shared" si="4"/>
        <v>0</v>
      </c>
    </row>
    <row r="8" spans="1:51" ht="21" x14ac:dyDescent="0.35">
      <c r="B8" s="60">
        <f t="shared" si="5"/>
        <v>44837</v>
      </c>
      <c r="C8" s="61">
        <f t="shared" si="6"/>
        <v>44837</v>
      </c>
      <c r="D8" s="62"/>
      <c r="E8" s="2"/>
      <c r="F8" s="2"/>
      <c r="G8" s="2"/>
      <c r="H8" s="2"/>
      <c r="I8" s="2" t="str">
        <f t="shared" ca="1" si="7"/>
        <v/>
      </c>
      <c r="J8" s="2" t="str">
        <f t="shared" si="0"/>
        <v/>
      </c>
      <c r="K8" s="1">
        <f>IF(AV8=0,AY8,IF(Feiertage!$G$2="ja","00:00",AY8))</f>
        <v>0</v>
      </c>
      <c r="L8" s="19" t="str">
        <f t="shared" ca="1" si="1"/>
        <v/>
      </c>
      <c r="N8" s="63">
        <v>41642</v>
      </c>
      <c r="O8" s="6">
        <v>0.33333333333333331</v>
      </c>
      <c r="P8" s="6">
        <v>2.0833333333333332E-2</v>
      </c>
      <c r="R8" s="88" t="str">
        <f xml:space="preserve"> "Saldo " &amp; TEXT(B1,"MMMM")</f>
        <v>Saldo Oktober</v>
      </c>
      <c r="S8" s="21">
        <f ca="1">SUM(L5:L35)</f>
        <v>0</v>
      </c>
      <c r="AV8" s="42">
        <f>IF(IFERROR(MATCH($B8,Feiertage!$B$2:$B$49,0)&gt;0,0),1,0)</f>
        <v>0</v>
      </c>
      <c r="AW8" s="58">
        <f t="shared" si="2"/>
        <v>2.0833333333333332E-2</v>
      </c>
      <c r="AX8" s="59">
        <f t="shared" si="3"/>
        <v>0</v>
      </c>
      <c r="AY8" s="59">
        <f t="shared" si="4"/>
        <v>0</v>
      </c>
    </row>
    <row r="9" spans="1:51" ht="21.75" thickBot="1" x14ac:dyDescent="0.4">
      <c r="B9" s="60">
        <f t="shared" si="5"/>
        <v>44838</v>
      </c>
      <c r="C9" s="61">
        <f t="shared" si="6"/>
        <v>44838</v>
      </c>
      <c r="D9" s="62"/>
      <c r="E9" s="2"/>
      <c r="F9" s="2"/>
      <c r="G9" s="2"/>
      <c r="H9" s="2"/>
      <c r="I9" s="2" t="str">
        <f t="shared" ca="1" si="7"/>
        <v/>
      </c>
      <c r="J9" s="2" t="str">
        <f t="shared" si="0"/>
        <v/>
      </c>
      <c r="K9" s="1">
        <f>IF(AV9=0,AY9,IF(Feiertage!$G$2="ja","00:00",AY9))</f>
        <v>0.33333333333333331</v>
      </c>
      <c r="L9" s="19" t="str">
        <f t="shared" ca="1" si="1"/>
        <v/>
      </c>
      <c r="N9" s="63">
        <v>41643</v>
      </c>
      <c r="O9" s="6">
        <v>0.33333333333333331</v>
      </c>
      <c r="P9" s="6">
        <v>2.0833333333333332E-2</v>
      </c>
      <c r="R9" s="89" t="str">
        <f xml:space="preserve"> "Übertrag in " &amp;  IF( MONTH(B1)=12, YEAR(B1)+1, TEXT(EDATE(B1,1),"MMMM"))</f>
        <v>Übertrag in November</v>
      </c>
      <c r="S9" s="22">
        <f ca="1">IF(S5="",0,S5)+S8</f>
        <v>0</v>
      </c>
      <c r="AV9" s="42">
        <f>IF(IFERROR(MATCH($B9,Feiertage!$B$2:$B$49,0)&gt;0,0),1,0)</f>
        <v>0</v>
      </c>
      <c r="AW9" s="58">
        <f t="shared" si="2"/>
        <v>2.0833333333333332E-2</v>
      </c>
      <c r="AX9" s="59">
        <f t="shared" si="3"/>
        <v>0</v>
      </c>
      <c r="AY9" s="59">
        <f t="shared" si="4"/>
        <v>0.33333333333333331</v>
      </c>
    </row>
    <row r="10" spans="1:51" ht="18.75" x14ac:dyDescent="0.3">
      <c r="B10" s="60">
        <f t="shared" si="5"/>
        <v>44839</v>
      </c>
      <c r="C10" s="61">
        <f t="shared" si="6"/>
        <v>44839</v>
      </c>
      <c r="D10" s="62"/>
      <c r="E10" s="2"/>
      <c r="F10" s="2"/>
      <c r="G10" s="2"/>
      <c r="H10" s="2"/>
      <c r="I10" s="2" t="str">
        <f t="shared" ca="1" si="7"/>
        <v/>
      </c>
      <c r="J10" s="2" t="str">
        <f t="shared" si="0"/>
        <v/>
      </c>
      <c r="K10" s="1">
        <f>IF(AV10=0,AY10,IF(Feiertage!$G$2="ja","00:00",AY10))</f>
        <v>0.33333333333333331</v>
      </c>
      <c r="L10" s="19" t="str">
        <f t="shared" ca="1" si="1"/>
        <v/>
      </c>
      <c r="N10" s="67">
        <v>41644</v>
      </c>
      <c r="O10" s="7">
        <v>0</v>
      </c>
      <c r="P10" s="7">
        <v>2.0833333333333332E-2</v>
      </c>
      <c r="AV10" s="42">
        <f>IF(IFERROR(MATCH($B10,Feiertage!$B$2:$B$49,0)&gt;0,0),1,0)</f>
        <v>0</v>
      </c>
      <c r="AW10" s="58">
        <f t="shared" si="2"/>
        <v>2.0833333333333332E-2</v>
      </c>
      <c r="AX10" s="59">
        <f t="shared" si="3"/>
        <v>0</v>
      </c>
      <c r="AY10" s="59">
        <f t="shared" si="4"/>
        <v>0.33333333333333331</v>
      </c>
    </row>
    <row r="11" spans="1:51" ht="19.5" thickBot="1" x14ac:dyDescent="0.35">
      <c r="B11" s="60">
        <f t="shared" si="5"/>
        <v>44840</v>
      </c>
      <c r="C11" s="61">
        <f t="shared" si="6"/>
        <v>44840</v>
      </c>
      <c r="D11" s="62"/>
      <c r="E11" s="2"/>
      <c r="F11" s="2"/>
      <c r="G11" s="2"/>
      <c r="H11" s="2"/>
      <c r="I11" s="2" t="str">
        <f t="shared" ca="1" si="7"/>
        <v/>
      </c>
      <c r="J11" s="2" t="str">
        <f t="shared" si="0"/>
        <v/>
      </c>
      <c r="K11" s="1">
        <f>IF(AV11=0,AY11,IF(Feiertage!$G$2="ja","00:00",AY11))</f>
        <v>0.33333333333333331</v>
      </c>
      <c r="L11" s="19" t="str">
        <f t="shared" ca="1" si="1"/>
        <v/>
      </c>
      <c r="N11" s="68">
        <v>41645</v>
      </c>
      <c r="O11" s="8">
        <v>0</v>
      </c>
      <c r="P11" s="8">
        <v>2.0833333333333332E-2</v>
      </c>
      <c r="AV11" s="42">
        <f>IF(IFERROR(MATCH($B11,Feiertage!$B$2:$B$49,0)&gt;0,0),1,0)</f>
        <v>0</v>
      </c>
      <c r="AW11" s="58">
        <f t="shared" si="2"/>
        <v>2.0833333333333332E-2</v>
      </c>
      <c r="AX11" s="59">
        <f t="shared" si="3"/>
        <v>0</v>
      </c>
      <c r="AY11" s="59">
        <f t="shared" si="4"/>
        <v>0.33333333333333331</v>
      </c>
    </row>
    <row r="12" spans="1:51" ht="20.25" thickTop="1" thickBot="1" x14ac:dyDescent="0.35">
      <c r="B12" s="60">
        <f t="shared" si="5"/>
        <v>44841</v>
      </c>
      <c r="C12" s="61">
        <f t="shared" si="6"/>
        <v>44841</v>
      </c>
      <c r="D12" s="62"/>
      <c r="E12" s="2"/>
      <c r="F12" s="2"/>
      <c r="G12" s="2"/>
      <c r="H12" s="2"/>
      <c r="I12" s="2" t="str">
        <f t="shared" ca="1" si="7"/>
        <v/>
      </c>
      <c r="J12" s="2" t="str">
        <f t="shared" si="0"/>
        <v/>
      </c>
      <c r="K12" s="1">
        <f>IF(AV12=0,AY12,IF(Feiertage!$G$2="ja","00:00",AY12))</f>
        <v>0.33333333333333331</v>
      </c>
      <c r="L12" s="19" t="str">
        <f t="shared" ca="1" si="1"/>
        <v/>
      </c>
      <c r="N12" s="69" t="s">
        <v>9</v>
      </c>
      <c r="O12" s="70">
        <f>SUM(O5:O11)</f>
        <v>1.6666666666666665</v>
      </c>
      <c r="P12" s="71"/>
      <c r="AV12" s="42">
        <f>IF(IFERROR(MATCH($B12,Feiertage!$B$2:$B$49,0)&gt;0,0),1,0)</f>
        <v>0</v>
      </c>
      <c r="AW12" s="58">
        <f t="shared" si="2"/>
        <v>2.0833333333333332E-2</v>
      </c>
      <c r="AX12" s="59">
        <f t="shared" si="3"/>
        <v>0</v>
      </c>
      <c r="AY12" s="59">
        <f t="shared" si="4"/>
        <v>0.33333333333333331</v>
      </c>
    </row>
    <row r="13" spans="1:51" ht="19.5" thickTop="1" x14ac:dyDescent="0.3">
      <c r="B13" s="60">
        <f t="shared" si="5"/>
        <v>44842</v>
      </c>
      <c r="C13" s="61">
        <f t="shared" si="6"/>
        <v>44842</v>
      </c>
      <c r="D13" s="62"/>
      <c r="E13" s="2"/>
      <c r="F13" s="2"/>
      <c r="G13" s="2"/>
      <c r="H13" s="2"/>
      <c r="I13" s="2" t="str">
        <f t="shared" ca="1" si="7"/>
        <v/>
      </c>
      <c r="J13" s="2" t="str">
        <f t="shared" si="0"/>
        <v/>
      </c>
      <c r="K13" s="1">
        <f>IF(AV13=0,AY13,IF(Feiertage!$G$2="ja","00:00",AY13))</f>
        <v>0.33333333333333331</v>
      </c>
      <c r="L13" s="19" t="str">
        <f t="shared" ca="1" si="1"/>
        <v/>
      </c>
      <c r="M13" s="96"/>
      <c r="N13" s="97"/>
      <c r="O13" s="97"/>
      <c r="P13" s="96"/>
      <c r="Q13" s="96"/>
      <c r="R13" s="96"/>
      <c r="S13" s="96"/>
      <c r="AV13" s="42">
        <f>IF(IFERROR(MATCH($B13,Feiertage!$B$2:$B$49,0)&gt;0,0),1,0)</f>
        <v>0</v>
      </c>
      <c r="AW13" s="58">
        <f t="shared" si="2"/>
        <v>2.0833333333333332E-2</v>
      </c>
      <c r="AX13" s="59">
        <f t="shared" si="3"/>
        <v>0</v>
      </c>
      <c r="AY13" s="59">
        <f t="shared" si="4"/>
        <v>0.33333333333333331</v>
      </c>
    </row>
    <row r="14" spans="1:51" ht="18.75" x14ac:dyDescent="0.3">
      <c r="B14" s="60">
        <f t="shared" si="5"/>
        <v>44843</v>
      </c>
      <c r="C14" s="61">
        <f t="shared" si="6"/>
        <v>44843</v>
      </c>
      <c r="D14" s="62"/>
      <c r="E14" s="2"/>
      <c r="F14" s="2"/>
      <c r="G14" s="2"/>
      <c r="H14" s="2"/>
      <c r="I14" s="2" t="str">
        <f t="shared" ca="1" si="7"/>
        <v/>
      </c>
      <c r="J14" s="2" t="str">
        <f t="shared" si="0"/>
        <v/>
      </c>
      <c r="K14" s="1">
        <f>IF(AV14=0,AY14,IF(Feiertage!$G$2="ja","00:00",AY14))</f>
        <v>0</v>
      </c>
      <c r="L14" s="19" t="str">
        <f t="shared" ca="1" si="1"/>
        <v/>
      </c>
      <c r="M14" s="96"/>
      <c r="N14" s="98"/>
      <c r="O14" s="99"/>
      <c r="P14" s="98"/>
      <c r="Q14" s="96"/>
      <c r="R14" s="96"/>
      <c r="S14" s="96"/>
      <c r="AV14" s="42">
        <f>IF(IFERROR(MATCH($B14,Feiertage!$B$2:$B$49,0)&gt;0,0),1,0)</f>
        <v>0</v>
      </c>
      <c r="AW14" s="58">
        <f t="shared" si="2"/>
        <v>2.0833333333333332E-2</v>
      </c>
      <c r="AX14" s="59">
        <f t="shared" si="3"/>
        <v>0</v>
      </c>
      <c r="AY14" s="59">
        <f t="shared" si="4"/>
        <v>0</v>
      </c>
    </row>
    <row r="15" spans="1:51" ht="18.75" x14ac:dyDescent="0.3">
      <c r="B15" s="60">
        <f t="shared" si="5"/>
        <v>44844</v>
      </c>
      <c r="C15" s="61">
        <f t="shared" si="6"/>
        <v>44844</v>
      </c>
      <c r="D15" s="62"/>
      <c r="E15" s="2"/>
      <c r="F15" s="2"/>
      <c r="G15" s="2"/>
      <c r="H15" s="2"/>
      <c r="I15" s="2" t="str">
        <f t="shared" ca="1" si="7"/>
        <v/>
      </c>
      <c r="J15" s="2" t="str">
        <f t="shared" si="0"/>
        <v/>
      </c>
      <c r="K15" s="1">
        <f>IF(AV15=0,AY15,IF(Feiertage!$G$2="ja","00:00",AY15))</f>
        <v>0</v>
      </c>
      <c r="L15" s="19" t="str">
        <f ca="1">IF(OR(B15&lt;=TODAY(),J15),IF(J15&lt;&gt;"",IF(J15-K15=0,"",J15-K15),IF(K15&lt;&gt;"",-K15,"")),"")</f>
        <v/>
      </c>
      <c r="M15" s="96"/>
      <c r="N15" s="96"/>
      <c r="O15" s="96"/>
      <c r="P15" s="96"/>
      <c r="Q15" s="96"/>
      <c r="R15" s="96"/>
      <c r="S15" s="96"/>
      <c r="AV15" s="42">
        <f>IF(IFERROR(MATCH($B15,Feiertage!$B$2:$B$49,0)&gt;0,0),1,0)</f>
        <v>0</v>
      </c>
      <c r="AW15" s="58">
        <f t="shared" si="2"/>
        <v>2.0833333333333332E-2</v>
      </c>
      <c r="AX15" s="59">
        <f t="shared" si="3"/>
        <v>0</v>
      </c>
      <c r="AY15" s="59">
        <f t="shared" si="4"/>
        <v>0</v>
      </c>
    </row>
    <row r="16" spans="1:51" ht="18.75" x14ac:dyDescent="0.3">
      <c r="B16" s="60">
        <f t="shared" si="5"/>
        <v>44845</v>
      </c>
      <c r="C16" s="61">
        <f t="shared" si="6"/>
        <v>44845</v>
      </c>
      <c r="D16" s="62"/>
      <c r="E16" s="2"/>
      <c r="F16" s="2"/>
      <c r="G16" s="2"/>
      <c r="H16" s="2"/>
      <c r="I16" s="2" t="str">
        <f t="shared" ca="1" si="7"/>
        <v/>
      </c>
      <c r="J16" s="2" t="str">
        <f t="shared" si="0"/>
        <v/>
      </c>
      <c r="K16" s="1">
        <f>IF(AV16=0,AY16,IF(Feiertage!$G$2="ja","00:00",AY16))</f>
        <v>0.33333333333333331</v>
      </c>
      <c r="L16" s="19" t="str">
        <f t="shared" ca="1" si="1"/>
        <v/>
      </c>
      <c r="M16" s="96"/>
      <c r="N16" s="96"/>
      <c r="O16" s="96"/>
      <c r="P16" s="96"/>
      <c r="Q16" s="96"/>
      <c r="R16" s="96"/>
      <c r="S16" s="96"/>
      <c r="AV16" s="42">
        <f>IF(IFERROR(MATCH($B16,Feiertage!$B$2:$B$49,0)&gt;0,0),1,0)</f>
        <v>0</v>
      </c>
      <c r="AW16" s="58">
        <f t="shared" si="2"/>
        <v>2.0833333333333332E-2</v>
      </c>
      <c r="AX16" s="59">
        <f t="shared" si="3"/>
        <v>0</v>
      </c>
      <c r="AY16" s="59">
        <f t="shared" si="4"/>
        <v>0.33333333333333331</v>
      </c>
    </row>
    <row r="17" spans="2:51" ht="18.75" x14ac:dyDescent="0.3">
      <c r="B17" s="60">
        <f t="shared" si="5"/>
        <v>44846</v>
      </c>
      <c r="C17" s="61">
        <f t="shared" si="6"/>
        <v>44846</v>
      </c>
      <c r="D17" s="62"/>
      <c r="E17" s="2"/>
      <c r="F17" s="2"/>
      <c r="G17" s="2"/>
      <c r="H17" s="2"/>
      <c r="I17" s="2" t="str">
        <f t="shared" ca="1" si="7"/>
        <v/>
      </c>
      <c r="J17" s="2" t="str">
        <f t="shared" si="0"/>
        <v/>
      </c>
      <c r="K17" s="1">
        <f>IF(AV17=0,AY17,IF(Feiertage!$G$2="ja","00:00",AY17))</f>
        <v>0.33333333333333331</v>
      </c>
      <c r="L17" s="19" t="str">
        <f t="shared" ca="1" si="1"/>
        <v/>
      </c>
      <c r="M17" s="96"/>
      <c r="N17" s="96"/>
      <c r="O17" s="96"/>
      <c r="P17" s="96"/>
      <c r="Q17" s="96"/>
      <c r="R17" s="96"/>
      <c r="S17" s="96"/>
      <c r="AV17" s="42">
        <f>IF(IFERROR(MATCH($B17,Feiertage!$B$2:$B$49,0)&gt;0,0),1,0)</f>
        <v>0</v>
      </c>
      <c r="AW17" s="58">
        <f t="shared" si="2"/>
        <v>2.0833333333333332E-2</v>
      </c>
      <c r="AX17" s="59">
        <f t="shared" si="3"/>
        <v>0</v>
      </c>
      <c r="AY17" s="59">
        <f t="shared" si="4"/>
        <v>0.33333333333333331</v>
      </c>
    </row>
    <row r="18" spans="2:51" ht="18.75" x14ac:dyDescent="0.3">
      <c r="B18" s="60">
        <f t="shared" si="5"/>
        <v>44847</v>
      </c>
      <c r="C18" s="61">
        <f t="shared" si="6"/>
        <v>44847</v>
      </c>
      <c r="D18" s="62"/>
      <c r="E18" s="2"/>
      <c r="F18" s="2"/>
      <c r="G18" s="2"/>
      <c r="H18" s="2"/>
      <c r="I18" s="2" t="str">
        <f t="shared" ca="1" si="7"/>
        <v/>
      </c>
      <c r="J18" s="2" t="str">
        <f>IF(AX18=0,"",IF(I18&lt;&gt;"",AX18-I18,AX18))</f>
        <v/>
      </c>
      <c r="K18" s="1">
        <f>IF(AV18=0,AY18,IF(Feiertage!$G$2="ja","00:00",AY18))</f>
        <v>0.33333333333333331</v>
      </c>
      <c r="L18" s="19" t="str">
        <f t="shared" ca="1" si="1"/>
        <v/>
      </c>
      <c r="M18" s="96"/>
      <c r="N18" s="96"/>
      <c r="O18" s="96"/>
      <c r="P18" s="96"/>
      <c r="Q18" s="96"/>
      <c r="R18" s="96"/>
      <c r="S18" s="96"/>
      <c r="AV18" s="42">
        <f>IF(IFERROR(MATCH($B18,Feiertage!$B$2:$B$49,0)&gt;0,0),1,0)</f>
        <v>0</v>
      </c>
      <c r="AW18" s="58">
        <f t="shared" si="2"/>
        <v>2.0833333333333332E-2</v>
      </c>
      <c r="AX18" s="59">
        <f t="shared" si="3"/>
        <v>0</v>
      </c>
      <c r="AY18" s="59">
        <f t="shared" si="4"/>
        <v>0.33333333333333331</v>
      </c>
    </row>
    <row r="19" spans="2:51" ht="18.75" x14ac:dyDescent="0.3">
      <c r="B19" s="60">
        <f t="shared" si="5"/>
        <v>44848</v>
      </c>
      <c r="C19" s="61">
        <f t="shared" si="6"/>
        <v>44848</v>
      </c>
      <c r="D19" s="62"/>
      <c r="E19" s="2"/>
      <c r="F19" s="2"/>
      <c r="G19" s="2"/>
      <c r="H19" s="2"/>
      <c r="I19" s="2" t="str">
        <f t="shared" ca="1" si="7"/>
        <v/>
      </c>
      <c r="J19" s="2" t="str">
        <f t="shared" si="0"/>
        <v/>
      </c>
      <c r="K19" s="1">
        <f>IF(AV19=0,AY19,IF(Feiertage!$G$2="ja","00:00",AY19))</f>
        <v>0.33333333333333331</v>
      </c>
      <c r="L19" s="19" t="str">
        <f t="shared" ca="1" si="1"/>
        <v/>
      </c>
      <c r="M19" s="96"/>
      <c r="N19" s="96"/>
      <c r="O19" s="96"/>
      <c r="P19" s="96"/>
      <c r="Q19" s="96"/>
      <c r="R19" s="96"/>
      <c r="S19" s="96"/>
      <c r="AV19" s="42">
        <f>IF(IFERROR(MATCH($B19,Feiertage!$B$2:$B$49,0)&gt;0,0),1,0)</f>
        <v>0</v>
      </c>
      <c r="AW19" s="58">
        <f t="shared" si="2"/>
        <v>2.0833333333333332E-2</v>
      </c>
      <c r="AX19" s="59">
        <f t="shared" si="3"/>
        <v>0</v>
      </c>
      <c r="AY19" s="59">
        <f t="shared" si="4"/>
        <v>0.33333333333333331</v>
      </c>
    </row>
    <row r="20" spans="2:51" ht="18.75" x14ac:dyDescent="0.3">
      <c r="B20" s="60">
        <f t="shared" si="5"/>
        <v>44849</v>
      </c>
      <c r="C20" s="61">
        <f t="shared" si="6"/>
        <v>44849</v>
      </c>
      <c r="D20" s="62"/>
      <c r="E20" s="2"/>
      <c r="F20" s="2"/>
      <c r="G20" s="2"/>
      <c r="H20" s="2"/>
      <c r="I20" s="2" t="str">
        <f t="shared" ca="1" si="7"/>
        <v/>
      </c>
      <c r="J20" s="2" t="str">
        <f t="shared" si="0"/>
        <v/>
      </c>
      <c r="K20" s="1">
        <f>IF(AV20=0,AY20,IF(Feiertage!$G$2="ja","00:00",AY20))</f>
        <v>0.33333333333333331</v>
      </c>
      <c r="L20" s="19" t="str">
        <f t="shared" ca="1" si="1"/>
        <v/>
      </c>
      <c r="M20" s="96"/>
      <c r="N20" s="96"/>
      <c r="O20" s="96"/>
      <c r="P20" s="96"/>
      <c r="Q20" s="96"/>
      <c r="R20" s="96"/>
      <c r="S20" s="96"/>
      <c r="AV20" s="42">
        <f>IF(IFERROR(MATCH($B20,Feiertage!$B$2:$B$49,0)&gt;0,0),1,0)</f>
        <v>0</v>
      </c>
      <c r="AW20" s="58">
        <f t="shared" si="2"/>
        <v>2.0833333333333332E-2</v>
      </c>
      <c r="AX20" s="59">
        <f t="shared" si="3"/>
        <v>0</v>
      </c>
      <c r="AY20" s="59">
        <f t="shared" si="4"/>
        <v>0.33333333333333331</v>
      </c>
    </row>
    <row r="21" spans="2:51" ht="18.75" x14ac:dyDescent="0.3">
      <c r="B21" s="60">
        <f t="shared" si="5"/>
        <v>44850</v>
      </c>
      <c r="C21" s="61">
        <f t="shared" si="6"/>
        <v>44850</v>
      </c>
      <c r="D21" s="62"/>
      <c r="E21" s="2"/>
      <c r="F21" s="2"/>
      <c r="G21" s="2"/>
      <c r="H21" s="2"/>
      <c r="I21" s="2" t="str">
        <f t="shared" ca="1" si="7"/>
        <v/>
      </c>
      <c r="J21" s="2" t="str">
        <f t="shared" si="0"/>
        <v/>
      </c>
      <c r="K21" s="1">
        <f>IF(AV21=0,AY21,IF(Feiertage!$G$2="ja","00:00",AY21))</f>
        <v>0</v>
      </c>
      <c r="L21" s="19" t="str">
        <f t="shared" ca="1" si="1"/>
        <v/>
      </c>
      <c r="M21" s="96"/>
      <c r="N21" s="96"/>
      <c r="O21" s="96"/>
      <c r="P21" s="96"/>
      <c r="Q21" s="96"/>
      <c r="R21" s="96"/>
      <c r="S21" s="96"/>
      <c r="AV21" s="42">
        <f>IF(IFERROR(MATCH($B21,Feiertage!$B$2:$B$49,0)&gt;0,0),1,0)</f>
        <v>0</v>
      </c>
      <c r="AW21" s="58">
        <f t="shared" si="2"/>
        <v>2.0833333333333332E-2</v>
      </c>
      <c r="AX21" s="59">
        <f t="shared" si="3"/>
        <v>0</v>
      </c>
      <c r="AY21" s="59">
        <f t="shared" si="4"/>
        <v>0</v>
      </c>
    </row>
    <row r="22" spans="2:51" ht="18.75" x14ac:dyDescent="0.3">
      <c r="B22" s="60">
        <f t="shared" si="5"/>
        <v>44851</v>
      </c>
      <c r="C22" s="61">
        <f t="shared" si="6"/>
        <v>44851</v>
      </c>
      <c r="D22" s="62"/>
      <c r="E22" s="2"/>
      <c r="F22" s="2"/>
      <c r="G22" s="2"/>
      <c r="H22" s="2"/>
      <c r="I22" s="2" t="str">
        <f t="shared" ca="1" si="7"/>
        <v/>
      </c>
      <c r="J22" s="2" t="str">
        <f t="shared" si="0"/>
        <v/>
      </c>
      <c r="K22" s="1">
        <f>IF(AV22=0,AY22,IF(Feiertage!$G$2="ja","00:00",AY22))</f>
        <v>0</v>
      </c>
      <c r="L22" s="19" t="str">
        <f t="shared" ca="1" si="1"/>
        <v/>
      </c>
      <c r="M22" s="96"/>
      <c r="N22" s="96"/>
      <c r="O22" s="96"/>
      <c r="P22" s="96"/>
      <c r="Q22" s="96"/>
      <c r="R22" s="96"/>
      <c r="S22" s="96"/>
      <c r="AV22" s="42">
        <f>IF(IFERROR(MATCH($B22,Feiertage!$B$2:$B$49,0)&gt;0,0),1,0)</f>
        <v>0</v>
      </c>
      <c r="AW22" s="58">
        <f t="shared" si="2"/>
        <v>2.0833333333333332E-2</v>
      </c>
      <c r="AX22" s="59">
        <f t="shared" si="3"/>
        <v>0</v>
      </c>
      <c r="AY22" s="59">
        <f t="shared" si="4"/>
        <v>0</v>
      </c>
    </row>
    <row r="23" spans="2:51" ht="18.75" x14ac:dyDescent="0.3">
      <c r="B23" s="60">
        <f t="shared" si="5"/>
        <v>44852</v>
      </c>
      <c r="C23" s="61">
        <f t="shared" si="6"/>
        <v>44852</v>
      </c>
      <c r="D23" s="62"/>
      <c r="E23" s="2"/>
      <c r="F23" s="2"/>
      <c r="G23" s="2"/>
      <c r="H23" s="2"/>
      <c r="I23" s="2" t="str">
        <f t="shared" ca="1" si="7"/>
        <v/>
      </c>
      <c r="J23" s="2" t="str">
        <f t="shared" si="0"/>
        <v/>
      </c>
      <c r="K23" s="1">
        <f>IF(AV23=0,AY23,IF(Feiertage!$G$2="ja","00:00",AY23))</f>
        <v>0.33333333333333331</v>
      </c>
      <c r="L23" s="19" t="str">
        <f t="shared" ca="1" si="1"/>
        <v/>
      </c>
      <c r="M23" s="96"/>
      <c r="N23" s="96"/>
      <c r="O23" s="96"/>
      <c r="P23" s="96"/>
      <c r="Q23" s="96"/>
      <c r="R23" s="96"/>
      <c r="S23" s="96"/>
      <c r="AV23" s="42">
        <f>IF(IFERROR(MATCH($B23,Feiertage!$B$2:$B$49,0)&gt;0,0),1,0)</f>
        <v>0</v>
      </c>
      <c r="AW23" s="58">
        <f t="shared" si="2"/>
        <v>2.0833333333333332E-2</v>
      </c>
      <c r="AX23" s="59">
        <f t="shared" si="3"/>
        <v>0</v>
      </c>
      <c r="AY23" s="59">
        <f t="shared" si="4"/>
        <v>0.33333333333333331</v>
      </c>
    </row>
    <row r="24" spans="2:51" ht="18.75" x14ac:dyDescent="0.3">
      <c r="B24" s="60">
        <f t="shared" si="5"/>
        <v>44853</v>
      </c>
      <c r="C24" s="61">
        <f t="shared" si="6"/>
        <v>44853</v>
      </c>
      <c r="D24" s="62"/>
      <c r="E24" s="2"/>
      <c r="F24" s="2"/>
      <c r="G24" s="2"/>
      <c r="H24" s="2"/>
      <c r="I24" s="2" t="str">
        <f t="shared" ca="1" si="7"/>
        <v/>
      </c>
      <c r="J24" s="2" t="str">
        <f t="shared" si="0"/>
        <v/>
      </c>
      <c r="K24" s="1">
        <f>IF(AV24=0,AY24,IF(Feiertage!$G$2="ja","00:00",AY24))</f>
        <v>0.33333333333333331</v>
      </c>
      <c r="L24" s="19" t="str">
        <f t="shared" ca="1" si="1"/>
        <v/>
      </c>
      <c r="M24" s="96"/>
      <c r="N24" s="96"/>
      <c r="O24" s="96"/>
      <c r="P24" s="96"/>
      <c r="Q24" s="96"/>
      <c r="R24" s="96"/>
      <c r="S24" s="96"/>
      <c r="AV24" s="42">
        <f>IF(IFERROR(MATCH($B24,Feiertage!$B$2:$B$49,0)&gt;0,0),1,0)</f>
        <v>0</v>
      </c>
      <c r="AW24" s="58">
        <f t="shared" si="2"/>
        <v>2.0833333333333332E-2</v>
      </c>
      <c r="AX24" s="59">
        <f t="shared" si="3"/>
        <v>0</v>
      </c>
      <c r="AY24" s="59">
        <f t="shared" si="4"/>
        <v>0.33333333333333331</v>
      </c>
    </row>
    <row r="25" spans="2:51" ht="18.75" x14ac:dyDescent="0.3">
      <c r="B25" s="60">
        <f t="shared" si="5"/>
        <v>44854</v>
      </c>
      <c r="C25" s="61">
        <f t="shared" si="6"/>
        <v>44854</v>
      </c>
      <c r="D25" s="62"/>
      <c r="E25" s="2"/>
      <c r="F25" s="2"/>
      <c r="G25" s="2"/>
      <c r="H25" s="2"/>
      <c r="I25" s="2" t="str">
        <f t="shared" ca="1" si="7"/>
        <v/>
      </c>
      <c r="J25" s="2" t="str">
        <f t="shared" si="0"/>
        <v/>
      </c>
      <c r="K25" s="1">
        <f>IF(AV25=0,AY25,IF(Feiertage!$G$2="ja","00:00",AY25))</f>
        <v>0.33333333333333331</v>
      </c>
      <c r="L25" s="19" t="str">
        <f t="shared" ca="1" si="1"/>
        <v/>
      </c>
      <c r="M25" s="96"/>
      <c r="N25" s="96"/>
      <c r="O25" s="96"/>
      <c r="P25" s="96"/>
      <c r="Q25" s="96"/>
      <c r="R25" s="96"/>
      <c r="S25" s="96"/>
      <c r="AV25" s="42">
        <f>IF(IFERROR(MATCH($B25,Feiertage!$B$2:$B$49,0)&gt;0,0),1,0)</f>
        <v>0</v>
      </c>
      <c r="AW25" s="58">
        <f t="shared" si="2"/>
        <v>2.0833333333333332E-2</v>
      </c>
      <c r="AX25" s="59">
        <f t="shared" si="3"/>
        <v>0</v>
      </c>
      <c r="AY25" s="59">
        <f t="shared" si="4"/>
        <v>0.33333333333333331</v>
      </c>
    </row>
    <row r="26" spans="2:51" ht="18.75" x14ac:dyDescent="0.3">
      <c r="B26" s="60">
        <f t="shared" si="5"/>
        <v>44855</v>
      </c>
      <c r="C26" s="61">
        <f t="shared" si="6"/>
        <v>44855</v>
      </c>
      <c r="D26" s="62"/>
      <c r="E26" s="2"/>
      <c r="F26" s="2"/>
      <c r="G26" s="2"/>
      <c r="H26" s="2"/>
      <c r="I26" s="2" t="str">
        <f t="shared" ca="1" si="7"/>
        <v/>
      </c>
      <c r="J26" s="2" t="str">
        <f t="shared" si="0"/>
        <v/>
      </c>
      <c r="K26" s="1">
        <f>IF(AV26=0,AY26,IF(Feiertage!$G$2="ja","00:00",AY26))</f>
        <v>0.33333333333333331</v>
      </c>
      <c r="L26" s="19" t="str">
        <f t="shared" ca="1" si="1"/>
        <v/>
      </c>
      <c r="M26" s="96"/>
      <c r="N26" s="96"/>
      <c r="O26" s="96"/>
      <c r="P26" s="96"/>
      <c r="Q26" s="96"/>
      <c r="R26" s="96"/>
      <c r="S26" s="96"/>
      <c r="AV26" s="42">
        <f>IF(IFERROR(MATCH($B26,Feiertage!$B$2:$B$49,0)&gt;0,0),1,0)</f>
        <v>0</v>
      </c>
      <c r="AW26" s="58">
        <f t="shared" si="2"/>
        <v>2.0833333333333332E-2</v>
      </c>
      <c r="AX26" s="59">
        <f t="shared" si="3"/>
        <v>0</v>
      </c>
      <c r="AY26" s="59">
        <f t="shared" si="4"/>
        <v>0.33333333333333331</v>
      </c>
    </row>
    <row r="27" spans="2:51" ht="18.75" x14ac:dyDescent="0.3">
      <c r="B27" s="60">
        <f t="shared" si="5"/>
        <v>44856</v>
      </c>
      <c r="C27" s="61">
        <f t="shared" si="6"/>
        <v>44856</v>
      </c>
      <c r="D27" s="62"/>
      <c r="E27" s="2"/>
      <c r="F27" s="2"/>
      <c r="G27" s="2"/>
      <c r="H27" s="2"/>
      <c r="I27" s="2" t="str">
        <f t="shared" ca="1" si="7"/>
        <v/>
      </c>
      <c r="J27" s="2" t="str">
        <f t="shared" si="0"/>
        <v/>
      </c>
      <c r="K27" s="1">
        <f>IF(AV27=0,AY27,IF(Feiertage!$G$2="ja","00:00",AY27))</f>
        <v>0.33333333333333331</v>
      </c>
      <c r="L27" s="19" t="str">
        <f t="shared" ca="1" si="1"/>
        <v/>
      </c>
      <c r="M27" s="96"/>
      <c r="N27" s="96"/>
      <c r="O27" s="96"/>
      <c r="P27" s="96"/>
      <c r="Q27" s="96"/>
      <c r="R27" s="96"/>
      <c r="S27" s="96"/>
      <c r="AV27" s="42">
        <f>IF(IFERROR(MATCH($B27,Feiertage!$B$2:$B$49,0)&gt;0,0),1,0)</f>
        <v>0</v>
      </c>
      <c r="AW27" s="58">
        <f t="shared" si="2"/>
        <v>2.0833333333333332E-2</v>
      </c>
      <c r="AX27" s="59">
        <f t="shared" si="3"/>
        <v>0</v>
      </c>
      <c r="AY27" s="59">
        <f t="shared" si="4"/>
        <v>0.33333333333333331</v>
      </c>
    </row>
    <row r="28" spans="2:51" ht="18.75" x14ac:dyDescent="0.3">
      <c r="B28" s="60">
        <f t="shared" si="5"/>
        <v>44857</v>
      </c>
      <c r="C28" s="61">
        <f t="shared" si="6"/>
        <v>44857</v>
      </c>
      <c r="D28" s="62"/>
      <c r="E28" s="2"/>
      <c r="F28" s="2"/>
      <c r="G28" s="2"/>
      <c r="H28" s="2"/>
      <c r="I28" s="2" t="str">
        <f t="shared" ca="1" si="7"/>
        <v/>
      </c>
      <c r="J28" s="2" t="str">
        <f t="shared" si="0"/>
        <v/>
      </c>
      <c r="K28" s="1">
        <f>IF(AV28=0,AY28,IF(Feiertage!$G$2="ja","00:00",AY28))</f>
        <v>0</v>
      </c>
      <c r="L28" s="19" t="str">
        <f t="shared" ca="1" si="1"/>
        <v/>
      </c>
      <c r="M28" s="96"/>
      <c r="N28" s="96"/>
      <c r="O28" s="96"/>
      <c r="P28" s="96"/>
      <c r="Q28" s="96"/>
      <c r="R28" s="96"/>
      <c r="S28" s="96"/>
      <c r="AV28" s="42">
        <f>IF(IFERROR(MATCH($B28,Feiertage!$B$2:$B$49,0)&gt;0,0),1,0)</f>
        <v>0</v>
      </c>
      <c r="AW28" s="58">
        <f t="shared" si="2"/>
        <v>2.0833333333333332E-2</v>
      </c>
      <c r="AX28" s="59">
        <f t="shared" si="3"/>
        <v>0</v>
      </c>
      <c r="AY28" s="59">
        <f t="shared" si="4"/>
        <v>0</v>
      </c>
    </row>
    <row r="29" spans="2:51" ht="18.75" x14ac:dyDescent="0.3">
      <c r="B29" s="60">
        <f t="shared" si="5"/>
        <v>44858</v>
      </c>
      <c r="C29" s="61">
        <f t="shared" si="6"/>
        <v>44858</v>
      </c>
      <c r="D29" s="62"/>
      <c r="E29" s="2"/>
      <c r="F29" s="2"/>
      <c r="G29" s="2"/>
      <c r="H29" s="2"/>
      <c r="I29" s="2" t="str">
        <f t="shared" ca="1" si="7"/>
        <v/>
      </c>
      <c r="J29" s="2" t="str">
        <f t="shared" si="0"/>
        <v/>
      </c>
      <c r="K29" s="1">
        <f>IF(AV29=0,AY29,IF(Feiertage!$G$2="ja","00:00",AY29))</f>
        <v>0</v>
      </c>
      <c r="L29" s="19" t="str">
        <f t="shared" ca="1" si="1"/>
        <v/>
      </c>
      <c r="M29" s="96"/>
      <c r="N29" s="96"/>
      <c r="O29" s="96"/>
      <c r="P29" s="96"/>
      <c r="Q29" s="96"/>
      <c r="R29" s="96"/>
      <c r="S29" s="96"/>
      <c r="AV29" s="42">
        <f>IF(IFERROR(MATCH($B29,Feiertage!$B$2:$B$49,0)&gt;0,0),1,0)</f>
        <v>0</v>
      </c>
      <c r="AW29" s="58">
        <f t="shared" si="2"/>
        <v>2.0833333333333332E-2</v>
      </c>
      <c r="AX29" s="59">
        <f t="shared" si="3"/>
        <v>0</v>
      </c>
      <c r="AY29" s="59">
        <f t="shared" si="4"/>
        <v>0</v>
      </c>
    </row>
    <row r="30" spans="2:51" ht="18.75" x14ac:dyDescent="0.3">
      <c r="B30" s="60">
        <f t="shared" si="5"/>
        <v>44859</v>
      </c>
      <c r="C30" s="61">
        <f t="shared" si="6"/>
        <v>44859</v>
      </c>
      <c r="D30" s="62"/>
      <c r="E30" s="2"/>
      <c r="F30" s="2"/>
      <c r="G30" s="2"/>
      <c r="H30" s="2"/>
      <c r="I30" s="2" t="str">
        <f t="shared" ca="1" si="7"/>
        <v/>
      </c>
      <c r="J30" s="2" t="str">
        <f t="shared" si="0"/>
        <v/>
      </c>
      <c r="K30" s="1">
        <f>IF(AV30=0,AY30,IF(Feiertage!$G$2="ja","00:00",AY30))</f>
        <v>0.33333333333333331</v>
      </c>
      <c r="L30" s="19" t="str">
        <f t="shared" ca="1" si="1"/>
        <v/>
      </c>
      <c r="M30" s="96"/>
      <c r="N30" s="96"/>
      <c r="O30" s="96"/>
      <c r="P30" s="96"/>
      <c r="Q30" s="96"/>
      <c r="R30" s="96"/>
      <c r="S30" s="96"/>
      <c r="AV30" s="42">
        <f>IF(IFERROR(MATCH($B30,Feiertage!$B$2:$B$49,0)&gt;0,0),1,0)</f>
        <v>0</v>
      </c>
      <c r="AW30" s="58">
        <f t="shared" si="2"/>
        <v>2.0833333333333332E-2</v>
      </c>
      <c r="AX30" s="59">
        <f t="shared" si="3"/>
        <v>0</v>
      </c>
      <c r="AY30" s="59">
        <f t="shared" si="4"/>
        <v>0.33333333333333331</v>
      </c>
    </row>
    <row r="31" spans="2:51" ht="18.75" x14ac:dyDescent="0.3">
      <c r="B31" s="60">
        <f t="shared" si="5"/>
        <v>44860</v>
      </c>
      <c r="C31" s="61">
        <f t="shared" si="6"/>
        <v>44860</v>
      </c>
      <c r="D31" s="62"/>
      <c r="E31" s="2"/>
      <c r="F31" s="2"/>
      <c r="G31" s="2"/>
      <c r="H31" s="2"/>
      <c r="I31" s="2" t="str">
        <f t="shared" ca="1" si="7"/>
        <v/>
      </c>
      <c r="J31" s="2" t="str">
        <f t="shared" si="0"/>
        <v/>
      </c>
      <c r="K31" s="1">
        <f>IF(AV31=0,AY31,IF(Feiertage!$G$2="ja","00:00",AY31))</f>
        <v>0.33333333333333331</v>
      </c>
      <c r="L31" s="19" t="str">
        <f t="shared" ca="1" si="1"/>
        <v/>
      </c>
      <c r="M31" s="96"/>
      <c r="N31" s="96"/>
      <c r="O31" s="96"/>
      <c r="P31" s="96"/>
      <c r="Q31" s="96"/>
      <c r="R31" s="96"/>
      <c r="S31" s="96"/>
      <c r="AV31" s="42">
        <f>IF(IFERROR(MATCH($B31,Feiertage!$B$2:$B$49,0)&gt;0,0),1,0)</f>
        <v>0</v>
      </c>
      <c r="AW31" s="58">
        <f t="shared" si="2"/>
        <v>2.0833333333333332E-2</v>
      </c>
      <c r="AX31" s="59">
        <f t="shared" si="3"/>
        <v>0</v>
      </c>
      <c r="AY31" s="59">
        <f t="shared" si="4"/>
        <v>0.33333333333333331</v>
      </c>
    </row>
    <row r="32" spans="2:51" ht="18.75" x14ac:dyDescent="0.3">
      <c r="B32" s="60">
        <f t="shared" si="5"/>
        <v>44861</v>
      </c>
      <c r="C32" s="61">
        <f t="shared" si="6"/>
        <v>44861</v>
      </c>
      <c r="D32" s="62"/>
      <c r="E32" s="2"/>
      <c r="F32" s="2"/>
      <c r="G32" s="2"/>
      <c r="H32" s="2"/>
      <c r="I32" s="2" t="str">
        <f t="shared" ca="1" si="7"/>
        <v/>
      </c>
      <c r="J32" s="2" t="str">
        <f t="shared" si="0"/>
        <v/>
      </c>
      <c r="K32" s="1">
        <f>IF(AV32=0,AY32,IF(Feiertage!$G$2="ja","00:00",AY32))</f>
        <v>0.33333333333333331</v>
      </c>
      <c r="L32" s="19" t="str">
        <f t="shared" ca="1" si="1"/>
        <v/>
      </c>
      <c r="M32" s="96"/>
      <c r="N32" s="96"/>
      <c r="O32" s="96"/>
      <c r="P32" s="96"/>
      <c r="Q32" s="96"/>
      <c r="R32" s="96"/>
      <c r="S32" s="96"/>
      <c r="AV32" s="42">
        <f>IF(IFERROR(MATCH($B32,Feiertage!$B$2:$B$49,0)&gt;0,0),1,0)</f>
        <v>0</v>
      </c>
      <c r="AW32" s="58">
        <f t="shared" si="2"/>
        <v>2.0833333333333332E-2</v>
      </c>
      <c r="AX32" s="59">
        <f t="shared" si="3"/>
        <v>0</v>
      </c>
      <c r="AY32" s="59">
        <f t="shared" si="4"/>
        <v>0.33333333333333331</v>
      </c>
    </row>
    <row r="33" spans="2:51" ht="18.75" x14ac:dyDescent="0.3">
      <c r="B33" s="60">
        <f>IF(B32&lt;&gt;"",IF(MONTH($B$1)&lt;MONTH(B32+1),"",B32+1),"")</f>
        <v>44862</v>
      </c>
      <c r="C33" s="61">
        <f t="shared" si="6"/>
        <v>44862</v>
      </c>
      <c r="D33" s="62"/>
      <c r="E33" s="2"/>
      <c r="F33" s="2"/>
      <c r="G33" s="2"/>
      <c r="H33" s="2"/>
      <c r="I33" s="2" t="str">
        <f t="shared" ca="1" si="7"/>
        <v/>
      </c>
      <c r="J33" s="2" t="str">
        <f t="shared" si="0"/>
        <v/>
      </c>
      <c r="K33" s="1">
        <f>IF(AV33=0,AY33,IF(Feiertage!$G$2="ja","00:00",AY33))</f>
        <v>0.33333333333333331</v>
      </c>
      <c r="L33" s="19" t="str">
        <f t="shared" ca="1" si="1"/>
        <v/>
      </c>
      <c r="M33" s="96"/>
      <c r="N33" s="96"/>
      <c r="O33" s="96"/>
      <c r="P33" s="96"/>
      <c r="Q33" s="96"/>
      <c r="R33" s="96"/>
      <c r="S33" s="96"/>
      <c r="AV33" s="42">
        <f>IF(IFERROR(MATCH($B33,Feiertage!$B$2:$B$49,0)&gt;0,0),1,0)</f>
        <v>0</v>
      </c>
      <c r="AW33" s="58">
        <f>IFERROR(IF(WEEKDAY(C33)=WEEKDAY($N$5),$P$5,
IF(WEEKDAY(C33)=WEEKDAY($N$6),$P$6,
IF(WEEKDAY(C33)=WEEKDAY($N$7),$P$7,
IF(WEEKDAY(C33)=WEEKDAY($N$8),$P$8,
IF(WEEKDAY(C33)=WEEKDAY($N$9),$P$9,
IF(WEEKDAY(C33)=WEEKDAY($N$10),$P$10,
IF(WEEKDAY(C33)=WEEKDAY($N$11),$P$11,""))))))),"")</f>
        <v>2.0833333333333332E-2</v>
      </c>
      <c r="AX33" s="59">
        <f t="shared" si="3"/>
        <v>0</v>
      </c>
      <c r="AY33" s="59">
        <f>IFERROR(IF(WEEKDAY(C33)=WEEKDAY($N$5),$O$5,
IF(WEEKDAY(C33)=WEEKDAY($N$6),$O$6,
IF(WEEKDAY(C33)=WEEKDAY($N$7),$O$7,
IF(WEEKDAY(C33)=WEEKDAY($N$8),$O$8,
IF(WEEKDAY(C33)=WEEKDAY($N$9),$O$9,
IF(WEEKDAY(C33)=WEEKDAY($N$10),$O$10,
IF(WEEKDAY(C33)=WEEKDAY($N$11),$O$11,""))))))),"")</f>
        <v>0.33333333333333331</v>
      </c>
    </row>
    <row r="34" spans="2:51" ht="18.75" x14ac:dyDescent="0.3">
      <c r="B34" s="60">
        <f t="shared" ref="B34:B35" si="8">IF(B33&lt;&gt;"",IF(MONTH($B$1)&lt;MONTH(B33+1),"",B33+1),"")</f>
        <v>44863</v>
      </c>
      <c r="C34" s="61">
        <f t="shared" si="6"/>
        <v>44863</v>
      </c>
      <c r="D34" s="62"/>
      <c r="E34" s="2"/>
      <c r="F34" s="2"/>
      <c r="G34" s="2"/>
      <c r="H34" s="2"/>
      <c r="I34" s="2" t="str">
        <f t="shared" ca="1" si="7"/>
        <v/>
      </c>
      <c r="J34" s="2" t="str">
        <f t="shared" si="0"/>
        <v/>
      </c>
      <c r="K34" s="1">
        <f>IF(AV34=0,AY34,IF(Feiertage!$G$2="ja","00:00",AY34))</f>
        <v>0.33333333333333331</v>
      </c>
      <c r="L34" s="19" t="str">
        <f t="shared" ca="1" si="1"/>
        <v/>
      </c>
      <c r="M34" s="96"/>
      <c r="N34" s="96"/>
      <c r="O34" s="96"/>
      <c r="P34" s="96"/>
      <c r="Q34" s="96"/>
      <c r="R34" s="96"/>
      <c r="S34" s="96"/>
      <c r="AV34" s="42">
        <f>IF(IFERROR(MATCH($B34,Feiertage!$B$2:$B$49,0)&gt;0,0),1,0)</f>
        <v>0</v>
      </c>
      <c r="AW34" s="58">
        <f t="shared" ref="AW34:AW35" si="9">IFERROR(IF(WEEKDAY(C34)=WEEKDAY($N$5),$P$5,
IF(WEEKDAY(C34)=WEEKDAY($N$6),$P$6,
IF(WEEKDAY(C34)=WEEKDAY($N$7),$P$7,
IF(WEEKDAY(C34)=WEEKDAY($N$8),$P$8,
IF(WEEKDAY(C34)=WEEKDAY($N$9),$P$9,
IF(WEEKDAY(C34)=WEEKDAY($N$10),$P$10,
IF(WEEKDAY(C34)=WEEKDAY($N$11),$P$11,""))))))),"")</f>
        <v>2.0833333333333332E-2</v>
      </c>
      <c r="AX34" s="59">
        <f t="shared" si="3"/>
        <v>0</v>
      </c>
      <c r="AY34" s="59">
        <f t="shared" ref="AY34:AY35" si="10">IFERROR(IF(WEEKDAY(C34)=WEEKDAY($N$5),$O$5,
IF(WEEKDAY(C34)=WEEKDAY($N$6),$O$6,
IF(WEEKDAY(C34)=WEEKDAY($N$7),$O$7,
IF(WEEKDAY(C34)=WEEKDAY($N$8),$O$8,
IF(WEEKDAY(C34)=WEEKDAY($N$9),$O$9,
IF(WEEKDAY(C34)=WEEKDAY($N$10),$O$10,
IF(WEEKDAY(C34)=WEEKDAY($N$11),$O$11,""))))))),"")</f>
        <v>0.33333333333333331</v>
      </c>
    </row>
    <row r="35" spans="2:51" ht="19.5" thickBot="1" x14ac:dyDescent="0.35">
      <c r="B35" s="73">
        <f t="shared" si="8"/>
        <v>44864</v>
      </c>
      <c r="C35" s="74">
        <f t="shared" si="6"/>
        <v>44864</v>
      </c>
      <c r="D35" s="75"/>
      <c r="E35" s="3"/>
      <c r="F35" s="3"/>
      <c r="G35" s="3"/>
      <c r="H35" s="3"/>
      <c r="I35" s="4" t="str">
        <f t="shared" ca="1" si="7"/>
        <v/>
      </c>
      <c r="J35" s="4" t="str">
        <f t="shared" si="0"/>
        <v/>
      </c>
      <c r="K35" s="1">
        <f>IF(AV35=0,AY35,IF(Feiertage!$G$2="ja","00:00",AY35))</f>
        <v>0</v>
      </c>
      <c r="L35" s="20" t="str">
        <f t="shared" ca="1" si="1"/>
        <v/>
      </c>
      <c r="M35" s="96"/>
      <c r="N35" s="96"/>
      <c r="O35" s="96"/>
      <c r="P35" s="96"/>
      <c r="Q35" s="96"/>
      <c r="R35" s="96"/>
      <c r="S35" s="96"/>
      <c r="AV35" s="42">
        <f>IF(IFERROR(MATCH($B35,Feiertage!$B$2:$B$49,0)&gt;0,0),1,0)</f>
        <v>0</v>
      </c>
      <c r="AW35" s="58">
        <f t="shared" si="9"/>
        <v>2.0833333333333332E-2</v>
      </c>
      <c r="AX35" s="59">
        <f t="shared" si="3"/>
        <v>0</v>
      </c>
      <c r="AY35" s="59">
        <f t="shared" si="10"/>
        <v>0</v>
      </c>
    </row>
    <row r="36" spans="2:51" ht="8.25" customHeight="1" thickTop="1" x14ac:dyDescent="0.25">
      <c r="B36" s="76"/>
      <c r="C36" s="72"/>
      <c r="D36" s="72"/>
      <c r="E36" s="72"/>
      <c r="F36" s="72"/>
      <c r="G36" s="72"/>
      <c r="H36" s="72"/>
      <c r="I36" s="72"/>
      <c r="J36" s="72"/>
      <c r="K36" s="72"/>
      <c r="L36" s="72"/>
    </row>
    <row r="39" spans="2:51" x14ac:dyDescent="0.25">
      <c r="M39" s="77"/>
      <c r="N39" s="78"/>
      <c r="O39" s="79"/>
    </row>
    <row r="41" spans="2:51" ht="15.75" x14ac:dyDescent="0.25">
      <c r="M41" s="80"/>
    </row>
  </sheetData>
  <sheetProtection algorithmName="SHA-512" hashValue="f65ENHtWcMdAEoFmQW8Pz+q0T3a32FmOdSnlwpLyuJFesUV0g1nL5zrjGMzHWhDcoArY4hmT1ERev6gugGGPfQ==" saltValue="0x4xWDaH/XzTP8NK1GZOoQ==" spinCount="100000" sheet="1" objects="1" scenarios="1" formatCells="0" formatColumns="0" formatRows="0"/>
  <customSheetViews>
    <customSheetView guid="{4652D98A-10A8-4A41-BE02-6BC110D8BB01}" showGridLines="0">
      <pane xSplit="4" ySplit="4" topLeftCell="E20" activePane="bottomRight" state="frozen"/>
      <selection pane="bottomRight" activeCell="E40" sqref="E40"/>
      <pageMargins left="0.7" right="0.7" top="0.78740157499999996" bottom="0.78740157499999996" header="0.3" footer="0.3"/>
    </customSheetView>
  </customSheetViews>
  <mergeCells count="4">
    <mergeCell ref="N3:P3"/>
    <mergeCell ref="B1:L1"/>
    <mergeCell ref="E3:H3"/>
    <mergeCell ref="R4:S4"/>
  </mergeCells>
  <conditionalFormatting sqref="B5:L35">
    <cfRule type="expression" dxfId="6" priority="2" stopIfTrue="1">
      <formula>WEEKDAY($B5,2)&gt;5</formula>
    </cfRule>
  </conditionalFormatting>
  <pageMargins left="0.25" right="0.25" top="0.75" bottom="0.75" header="0.3" footer="0.3"/>
  <pageSetup paperSize="9" orientation="portrait" horizontalDpi="4294967293" verticalDpi="0"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stopIfTrue="1" id="{A60779EF-269F-443F-95EA-E85E767157BC}">
            <xm:f>MATCH($B5,Feiertage!$B$2:$B$49,0)&gt;0</xm:f>
            <x14:dxf>
              <fill>
                <patternFill>
                  <bgColor theme="5" tint="0.59996337778862885"/>
                </patternFill>
              </fill>
            </x14:dxf>
          </x14:cfRule>
          <xm:sqref>B5:L35</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AY41"/>
  <sheetViews>
    <sheetView showGridLines="0" workbookViewId="0">
      <pane xSplit="4" ySplit="1" topLeftCell="E2" activePane="bottomRight" state="frozen"/>
      <selection activeCell="E5" sqref="E5"/>
      <selection pane="topRight" activeCell="E5" sqref="E5"/>
      <selection pane="bottomLeft" activeCell="E5" sqref="E5"/>
      <selection pane="bottomRight" activeCell="E5" sqref="E5"/>
    </sheetView>
  </sheetViews>
  <sheetFormatPr baseColWidth="10" defaultColWidth="10.7109375" defaultRowHeight="15" x14ac:dyDescent="0.25"/>
  <cols>
    <col min="1" max="1" width="2.28515625" style="42" customWidth="1"/>
    <col min="2" max="2" width="8.85546875" style="42" customWidth="1"/>
    <col min="3" max="3" width="5.7109375" style="42" customWidth="1"/>
    <col min="4" max="4" width="0.85546875" style="42" hidden="1" customWidth="1"/>
    <col min="5" max="8" width="6.7109375" style="42" customWidth="1"/>
    <col min="9" max="9" width="8.85546875" style="42" customWidth="1"/>
    <col min="10" max="10" width="14" style="42" customWidth="1"/>
    <col min="11" max="11" width="13.7109375" style="42" customWidth="1"/>
    <col min="12" max="12" width="14.140625" style="42" customWidth="1"/>
    <col min="13" max="13" width="13.28515625" style="42" customWidth="1"/>
    <col min="14" max="14" width="19.5703125" style="42" customWidth="1"/>
    <col min="15" max="15" width="15.7109375" style="42" customWidth="1"/>
    <col min="16" max="17" width="11.42578125" style="42"/>
    <col min="18" max="18" width="30.7109375" style="42" customWidth="1"/>
    <col min="19" max="19" width="13.28515625" style="42" customWidth="1"/>
    <col min="20" max="24" width="11.42578125" style="42"/>
    <col min="25" max="47" width="10.7109375" style="42"/>
    <col min="48" max="48" width="11.140625" style="42" customWidth="1"/>
    <col min="49" max="49" width="7.7109375" style="42" customWidth="1"/>
    <col min="50" max="50" width="6.7109375" style="42" customWidth="1"/>
    <col min="51" max="51" width="8" style="42" customWidth="1"/>
    <col min="52" max="16384" width="10.7109375" style="42"/>
  </cols>
  <sheetData>
    <row r="1" spans="1:51" ht="28.5" x14ac:dyDescent="0.45">
      <c r="A1" s="41"/>
      <c r="B1" s="110">
        <f>EDATE(Januar!$A$1,10)</f>
        <v>44865</v>
      </c>
      <c r="C1" s="110"/>
      <c r="D1" s="110"/>
      <c r="E1" s="110"/>
      <c r="F1" s="110"/>
      <c r="G1" s="110"/>
      <c r="H1" s="110"/>
      <c r="I1" s="110"/>
      <c r="J1" s="110"/>
      <c r="K1" s="110"/>
      <c r="L1" s="110"/>
    </row>
    <row r="2" spans="1:51" ht="15.75" thickBot="1" x14ac:dyDescent="0.3"/>
    <row r="3" spans="1:51" ht="21.75" thickBot="1" x14ac:dyDescent="0.4">
      <c r="E3" s="104" t="s">
        <v>0</v>
      </c>
      <c r="F3" s="105"/>
      <c r="G3" s="105"/>
      <c r="H3" s="106"/>
      <c r="I3" s="43"/>
      <c r="J3" s="43"/>
      <c r="K3" s="43"/>
      <c r="L3" s="43"/>
      <c r="N3" s="107" t="s">
        <v>10</v>
      </c>
      <c r="O3" s="108"/>
      <c r="P3" s="109"/>
    </row>
    <row r="4" spans="1:51" ht="21.75" thickBot="1" x14ac:dyDescent="0.4">
      <c r="B4" s="81" t="s">
        <v>4</v>
      </c>
      <c r="C4" s="82" t="s">
        <v>5</v>
      </c>
      <c r="D4" s="83"/>
      <c r="E4" s="93" t="s">
        <v>1</v>
      </c>
      <c r="F4" s="94" t="s">
        <v>2</v>
      </c>
      <c r="G4" s="94" t="s">
        <v>1</v>
      </c>
      <c r="H4" s="94" t="s">
        <v>2</v>
      </c>
      <c r="I4" s="94" t="s">
        <v>3</v>
      </c>
      <c r="J4" s="94" t="s">
        <v>7</v>
      </c>
      <c r="K4" s="94" t="s">
        <v>6</v>
      </c>
      <c r="L4" s="95" t="s">
        <v>52</v>
      </c>
      <c r="N4" s="84" t="s">
        <v>8</v>
      </c>
      <c r="O4" s="85" t="s">
        <v>6</v>
      </c>
      <c r="P4" s="85" t="s">
        <v>3</v>
      </c>
      <c r="R4" s="102" t="s">
        <v>13</v>
      </c>
      <c r="S4" s="103"/>
      <c r="AV4" s="49" t="s">
        <v>50</v>
      </c>
      <c r="AW4" s="50" t="s">
        <v>3</v>
      </c>
      <c r="AX4" s="51" t="s">
        <v>7</v>
      </c>
      <c r="AY4" s="52" t="s">
        <v>6</v>
      </c>
    </row>
    <row r="5" spans="1:51" ht="21.75" thickTop="1" x14ac:dyDescent="0.35">
      <c r="B5" s="53">
        <f>B1</f>
        <v>44865</v>
      </c>
      <c r="C5" s="54">
        <f>B5</f>
        <v>44865</v>
      </c>
      <c r="D5" s="55"/>
      <c r="E5" s="1"/>
      <c r="F5" s="1"/>
      <c r="G5" s="1"/>
      <c r="H5" s="1"/>
      <c r="I5" s="1" t="str">
        <f ca="1">IF(AX5=0,"",IF(AW5=0,"",IF(OR(B5&lt;=TODAY(),AX5),AW5,"")))</f>
        <v/>
      </c>
      <c r="J5" s="1" t="str">
        <f t="shared" ref="J5:J35" si="0">IF(AX5=0,"",IF(I5&lt;&gt;"",AX5-I5,AX5))</f>
        <v/>
      </c>
      <c r="K5" s="1">
        <f>IF(AV5=0,AY5,IF(Feiertage!$G$2="ja","00:00",AY5))</f>
        <v>0</v>
      </c>
      <c r="L5" s="18" t="str">
        <f t="shared" ref="L5:L35" ca="1" si="1">IF(OR(B5&lt;=TODAY(),J5),IF(J5&lt;&gt;"",IF(J5-K5=0,"",J5-K5),IF(K5&lt;&gt;"",-K5,"")),"")</f>
        <v/>
      </c>
      <c r="N5" s="56">
        <v>41639</v>
      </c>
      <c r="O5" s="5">
        <v>0.33333333333333331</v>
      </c>
      <c r="P5" s="5">
        <v>2.0833333333333332E-2</v>
      </c>
      <c r="R5" s="86" t="str">
        <f xml:space="preserve"> "Übertrag aus " &amp; IF( MONTH(B1)=1, YEAR(B1)-1, TEXT(EDATE(B1,-1),"MMMM"))</f>
        <v>Übertrag aus Oktober</v>
      </c>
      <c r="S5" s="21">
        <f ca="1">IF(MONTH(B1)&gt;1,INDIRECT(TEXT(EDATE(B1,-1),"MMMM")&amp;"!s9"),"")</f>
        <v>0</v>
      </c>
      <c r="AV5" s="42">
        <f>IF(IFERROR(MATCH($B5,Feiertage!$B$2:$B$49,0)&gt;0,0),1,0)</f>
        <v>0</v>
      </c>
      <c r="AW5" s="58">
        <f>IF(WEEKDAY(C5)=WEEKDAY($N$5),$P$5,
IF(WEEKDAY(C5)=WEEKDAY($N$6),$P$6,
IF(WEEKDAY(C5)=WEEKDAY($N$7),$P$7,
IF(WEEKDAY(C5)=WEEKDAY($N$8),$P$8,
IF(WEEKDAY(C5)=WEEKDAY($N$9),$P$9,
IF(WEEKDAY(C5)=WEEKDAY($N$10),$P$10,
IF(WEEKDAY(C5)=WEEKDAY($N$11),$P$11,"")))))))</f>
        <v>2.0833333333333332E-2</v>
      </c>
      <c r="AX5" s="59">
        <f>IF(F5,IF(E5,IF(E5&gt;F5,F5+"24:00"-E5,F5-E5),0),0)+IF(G5,IF(G5,IF(G5&gt;H5,H5+"24:00"-G5,H5-G5),0),0)</f>
        <v>0</v>
      </c>
      <c r="AY5" s="59">
        <f>IF(WEEKDAY(C5)=WEEKDAY($N$5),$O$5,
IF(WEEKDAY(C5)=WEEKDAY($N$6),$O$6,
IF(WEEKDAY(C5)=WEEKDAY($N$7),$O$7,
IF(WEEKDAY(C5)=WEEKDAY($N$8),$O$8,
IF(WEEKDAY(C5)=WEEKDAY($N$9),$O$9,
IF(WEEKDAY(C5)=WEEKDAY($N$10),$O$10,
IF(WEEKDAY(C5)=WEEKDAY($N$11),$O$11,"")))))))</f>
        <v>0</v>
      </c>
    </row>
    <row r="6" spans="1:51" ht="21" x14ac:dyDescent="0.35">
      <c r="B6" s="60">
        <f>B5+1</f>
        <v>44866</v>
      </c>
      <c r="C6" s="61">
        <f>B6</f>
        <v>44866</v>
      </c>
      <c r="D6" s="62"/>
      <c r="E6" s="2"/>
      <c r="F6" s="2"/>
      <c r="G6" s="2"/>
      <c r="H6" s="2"/>
      <c r="I6" s="2" t="str">
        <f ca="1">IF(AX6=0,"",IF(AW6=0,"",IF(OR(B6&lt;=TODAY(),AX6),AW6,"")))</f>
        <v/>
      </c>
      <c r="J6" s="2" t="str">
        <f t="shared" si="0"/>
        <v/>
      </c>
      <c r="K6" s="1">
        <f>IF(AV6=0,AY6,IF(Feiertage!$G$2="ja","00:00",AY6))</f>
        <v>0.33333333333333331</v>
      </c>
      <c r="L6" s="19" t="str">
        <f t="shared" ca="1" si="1"/>
        <v/>
      </c>
      <c r="N6" s="63">
        <v>41640</v>
      </c>
      <c r="O6" s="6">
        <v>0.33333333333333331</v>
      </c>
      <c r="P6" s="6">
        <v>2.0833333333333332E-2</v>
      </c>
      <c r="R6" s="87" t="s">
        <v>6</v>
      </c>
      <c r="S6" s="21">
        <f>SUM(K5:K35)</f>
        <v>6.9999999999999973</v>
      </c>
      <c r="AV6" s="42">
        <f>IF(IFERROR(MATCH($B6,Feiertage!$B$2:$B$49,0)&gt;0,0),1,0)</f>
        <v>0</v>
      </c>
      <c r="AW6" s="58">
        <f t="shared" ref="AW6:AW32" si="2">IF(WEEKDAY(C6)=WEEKDAY($N$5),$P$5,
IF(WEEKDAY(C6)=WEEKDAY($N$6),$P$6,
IF(WEEKDAY(C6)=WEEKDAY($N$7),$P$7,
IF(WEEKDAY(C6)=WEEKDAY($N$8),$P$8,
IF(WEEKDAY(C6)=WEEKDAY($N$9),$P$9,
IF(WEEKDAY(C6)=WEEKDAY($N$10),$P$10,
IF(WEEKDAY(C6)=WEEKDAY($N$11),$P$11,"")))))))</f>
        <v>2.0833333333333332E-2</v>
      </c>
      <c r="AX6" s="59">
        <f t="shared" ref="AX6:AX35" si="3">IF(F6,IF(E6,IF(E6&gt;F6,F6+"24:00"-E6,F6-E6),0),0)+IF(G6,IF(G6,IF(G6&gt;H6,H6+"24:00"-G6,H6-G6),0),0)</f>
        <v>0</v>
      </c>
      <c r="AY6" s="59">
        <f t="shared" ref="AY6:AY32" si="4">IF(WEEKDAY(C6)=WEEKDAY($N$5),$O$5,
IF(WEEKDAY(C6)=WEEKDAY($N$6),$O$6,
IF(WEEKDAY(C6)=WEEKDAY($N$7),$O$7,
IF(WEEKDAY(C6)=WEEKDAY($N$8),$O$8,
IF(WEEKDAY(C6)=WEEKDAY($N$9),$O$9,
IF(WEEKDAY(C6)=WEEKDAY($N$10),$O$10,
IF(WEEKDAY(C6)=WEEKDAY($N$11),$O$11,"")))))))</f>
        <v>0.33333333333333331</v>
      </c>
    </row>
    <row r="7" spans="1:51" ht="21" x14ac:dyDescent="0.35">
      <c r="B7" s="60">
        <f t="shared" ref="B7:B32" si="5">B6+1</f>
        <v>44867</v>
      </c>
      <c r="C7" s="61">
        <f t="shared" ref="C7:C35" si="6">B7</f>
        <v>44867</v>
      </c>
      <c r="D7" s="62"/>
      <c r="E7" s="2"/>
      <c r="F7" s="2"/>
      <c r="G7" s="2"/>
      <c r="H7" s="2"/>
      <c r="I7" s="2" t="str">
        <f t="shared" ref="I7:I35" ca="1" si="7">IF(AX7=0,"",IF(AW7=0,"",IF(OR(B7&lt;=TODAY(),AX7),AW7,"")))</f>
        <v/>
      </c>
      <c r="J7" s="2" t="str">
        <f t="shared" si="0"/>
        <v/>
      </c>
      <c r="K7" s="1">
        <f>IF(AV7=0,AY7,IF(Feiertage!$G$2="ja","00:00",AY7))</f>
        <v>0.33333333333333331</v>
      </c>
      <c r="L7" s="19" t="str">
        <f t="shared" ca="1" si="1"/>
        <v/>
      </c>
      <c r="N7" s="63">
        <v>41641</v>
      </c>
      <c r="O7" s="6">
        <v>0.33333333333333331</v>
      </c>
      <c r="P7" s="6">
        <v>2.0833333333333332E-2</v>
      </c>
      <c r="R7" s="87" t="s">
        <v>7</v>
      </c>
      <c r="S7" s="21">
        <f>SUM(J5:J35)</f>
        <v>0</v>
      </c>
      <c r="AV7" s="42">
        <f>IF(IFERROR(MATCH($B7,Feiertage!$B$2:$B$49,0)&gt;0,0),1,0)</f>
        <v>0</v>
      </c>
      <c r="AW7" s="58">
        <f t="shared" si="2"/>
        <v>2.0833333333333332E-2</v>
      </c>
      <c r="AX7" s="59">
        <f t="shared" si="3"/>
        <v>0</v>
      </c>
      <c r="AY7" s="59">
        <f t="shared" si="4"/>
        <v>0.33333333333333331</v>
      </c>
    </row>
    <row r="8" spans="1:51" ht="21" x14ac:dyDescent="0.35">
      <c r="B8" s="60">
        <f t="shared" si="5"/>
        <v>44868</v>
      </c>
      <c r="C8" s="61">
        <f t="shared" si="6"/>
        <v>44868</v>
      </c>
      <c r="D8" s="62"/>
      <c r="E8" s="2"/>
      <c r="F8" s="2"/>
      <c r="G8" s="2"/>
      <c r="H8" s="2"/>
      <c r="I8" s="2" t="str">
        <f t="shared" ca="1" si="7"/>
        <v/>
      </c>
      <c r="J8" s="2" t="str">
        <f t="shared" si="0"/>
        <v/>
      </c>
      <c r="K8" s="1">
        <f>IF(AV8=0,AY8,IF(Feiertage!$G$2="ja","00:00",AY8))</f>
        <v>0.33333333333333331</v>
      </c>
      <c r="L8" s="19" t="str">
        <f t="shared" ca="1" si="1"/>
        <v/>
      </c>
      <c r="N8" s="63">
        <v>41642</v>
      </c>
      <c r="O8" s="6">
        <v>0.33333333333333331</v>
      </c>
      <c r="P8" s="6">
        <v>2.0833333333333332E-2</v>
      </c>
      <c r="R8" s="88" t="str">
        <f xml:space="preserve"> "Saldo " &amp; TEXT(B1,"MMMM")</f>
        <v>Saldo November</v>
      </c>
      <c r="S8" s="21">
        <f ca="1">SUM(L5:L35)</f>
        <v>0</v>
      </c>
      <c r="AV8" s="42">
        <f>IF(IFERROR(MATCH($B8,Feiertage!$B$2:$B$49,0)&gt;0,0),1,0)</f>
        <v>0</v>
      </c>
      <c r="AW8" s="58">
        <f t="shared" si="2"/>
        <v>2.0833333333333332E-2</v>
      </c>
      <c r="AX8" s="59">
        <f t="shared" si="3"/>
        <v>0</v>
      </c>
      <c r="AY8" s="59">
        <f t="shared" si="4"/>
        <v>0.33333333333333331</v>
      </c>
    </row>
    <row r="9" spans="1:51" ht="21.75" thickBot="1" x14ac:dyDescent="0.4">
      <c r="B9" s="60">
        <f t="shared" si="5"/>
        <v>44869</v>
      </c>
      <c r="C9" s="61">
        <f t="shared" si="6"/>
        <v>44869</v>
      </c>
      <c r="D9" s="62"/>
      <c r="E9" s="2"/>
      <c r="F9" s="2"/>
      <c r="G9" s="2"/>
      <c r="H9" s="2"/>
      <c r="I9" s="2" t="str">
        <f t="shared" ca="1" si="7"/>
        <v/>
      </c>
      <c r="J9" s="2" t="str">
        <f t="shared" si="0"/>
        <v/>
      </c>
      <c r="K9" s="1">
        <f>IF(AV9=0,AY9,IF(Feiertage!$G$2="ja","00:00",AY9))</f>
        <v>0.33333333333333331</v>
      </c>
      <c r="L9" s="19" t="str">
        <f t="shared" ca="1" si="1"/>
        <v/>
      </c>
      <c r="N9" s="63">
        <v>41643</v>
      </c>
      <c r="O9" s="6">
        <v>0.33333333333333331</v>
      </c>
      <c r="P9" s="6">
        <v>2.0833333333333332E-2</v>
      </c>
      <c r="R9" s="89" t="str">
        <f xml:space="preserve"> "Übertrag in " &amp;  IF( MONTH(B1)=12, YEAR(B1)+1, TEXT(EDATE(B1,1),"MMMM"))</f>
        <v>Übertrag in Dezember</v>
      </c>
      <c r="S9" s="22">
        <f ca="1">IF(S5="",0,S5)+S8</f>
        <v>0</v>
      </c>
      <c r="AV9" s="42">
        <f>IF(IFERROR(MATCH($B9,Feiertage!$B$2:$B$49,0)&gt;0,0),1,0)</f>
        <v>0</v>
      </c>
      <c r="AW9" s="58">
        <f t="shared" si="2"/>
        <v>2.0833333333333332E-2</v>
      </c>
      <c r="AX9" s="59">
        <f t="shared" si="3"/>
        <v>0</v>
      </c>
      <c r="AY9" s="59">
        <f t="shared" si="4"/>
        <v>0.33333333333333331</v>
      </c>
    </row>
    <row r="10" spans="1:51" ht="18.75" x14ac:dyDescent="0.3">
      <c r="B10" s="60">
        <f t="shared" si="5"/>
        <v>44870</v>
      </c>
      <c r="C10" s="61">
        <f t="shared" si="6"/>
        <v>44870</v>
      </c>
      <c r="D10" s="62"/>
      <c r="E10" s="2"/>
      <c r="F10" s="2"/>
      <c r="G10" s="2"/>
      <c r="H10" s="2"/>
      <c r="I10" s="2" t="str">
        <f t="shared" ca="1" si="7"/>
        <v/>
      </c>
      <c r="J10" s="2" t="str">
        <f t="shared" si="0"/>
        <v/>
      </c>
      <c r="K10" s="1">
        <f>IF(AV10=0,AY10,IF(Feiertage!$G$2="ja","00:00",AY10))</f>
        <v>0.33333333333333331</v>
      </c>
      <c r="L10" s="19" t="str">
        <f t="shared" ca="1" si="1"/>
        <v/>
      </c>
      <c r="N10" s="67">
        <v>41644</v>
      </c>
      <c r="O10" s="7">
        <v>0</v>
      </c>
      <c r="P10" s="7">
        <v>2.0833333333333332E-2</v>
      </c>
      <c r="AV10" s="42">
        <f>IF(IFERROR(MATCH($B10,Feiertage!$B$2:$B$49,0)&gt;0,0),1,0)</f>
        <v>0</v>
      </c>
      <c r="AW10" s="58">
        <f t="shared" si="2"/>
        <v>2.0833333333333332E-2</v>
      </c>
      <c r="AX10" s="59">
        <f t="shared" si="3"/>
        <v>0</v>
      </c>
      <c r="AY10" s="59">
        <f t="shared" si="4"/>
        <v>0.33333333333333331</v>
      </c>
    </row>
    <row r="11" spans="1:51" ht="19.5" thickBot="1" x14ac:dyDescent="0.35">
      <c r="B11" s="60">
        <f t="shared" si="5"/>
        <v>44871</v>
      </c>
      <c r="C11" s="61">
        <f t="shared" si="6"/>
        <v>44871</v>
      </c>
      <c r="D11" s="62"/>
      <c r="E11" s="2"/>
      <c r="F11" s="2"/>
      <c r="G11" s="2"/>
      <c r="H11" s="2"/>
      <c r="I11" s="2" t="str">
        <f t="shared" ca="1" si="7"/>
        <v/>
      </c>
      <c r="J11" s="2" t="str">
        <f t="shared" si="0"/>
        <v/>
      </c>
      <c r="K11" s="1">
        <f>IF(AV11=0,AY11,IF(Feiertage!$G$2="ja","00:00",AY11))</f>
        <v>0</v>
      </c>
      <c r="L11" s="19" t="str">
        <f t="shared" ca="1" si="1"/>
        <v/>
      </c>
      <c r="N11" s="68">
        <v>41645</v>
      </c>
      <c r="O11" s="8">
        <v>0</v>
      </c>
      <c r="P11" s="8">
        <v>2.0833333333333332E-2</v>
      </c>
      <c r="AV11" s="42">
        <f>IF(IFERROR(MATCH($B11,Feiertage!$B$2:$B$49,0)&gt;0,0),1,0)</f>
        <v>0</v>
      </c>
      <c r="AW11" s="58">
        <f t="shared" si="2"/>
        <v>2.0833333333333332E-2</v>
      </c>
      <c r="AX11" s="59">
        <f t="shared" si="3"/>
        <v>0</v>
      </c>
      <c r="AY11" s="59">
        <f t="shared" si="4"/>
        <v>0</v>
      </c>
    </row>
    <row r="12" spans="1:51" ht="20.25" thickTop="1" thickBot="1" x14ac:dyDescent="0.35">
      <c r="B12" s="60">
        <f t="shared" si="5"/>
        <v>44872</v>
      </c>
      <c r="C12" s="61">
        <f t="shared" si="6"/>
        <v>44872</v>
      </c>
      <c r="D12" s="62"/>
      <c r="E12" s="2"/>
      <c r="F12" s="2"/>
      <c r="G12" s="2"/>
      <c r="H12" s="2"/>
      <c r="I12" s="2" t="str">
        <f t="shared" ca="1" si="7"/>
        <v/>
      </c>
      <c r="J12" s="2" t="str">
        <f t="shared" si="0"/>
        <v/>
      </c>
      <c r="K12" s="1">
        <f>IF(AV12=0,AY12,IF(Feiertage!$G$2="ja","00:00",AY12))</f>
        <v>0</v>
      </c>
      <c r="L12" s="19" t="str">
        <f t="shared" ca="1" si="1"/>
        <v/>
      </c>
      <c r="N12" s="69" t="s">
        <v>9</v>
      </c>
      <c r="O12" s="70">
        <f>SUM(O5:O11)</f>
        <v>1.6666666666666665</v>
      </c>
      <c r="P12" s="71"/>
      <c r="AV12" s="42">
        <f>IF(IFERROR(MATCH($B12,Feiertage!$B$2:$B$49,0)&gt;0,0),1,0)</f>
        <v>0</v>
      </c>
      <c r="AW12" s="58">
        <f t="shared" si="2"/>
        <v>2.0833333333333332E-2</v>
      </c>
      <c r="AX12" s="59">
        <f t="shared" si="3"/>
        <v>0</v>
      </c>
      <c r="AY12" s="59">
        <f t="shared" si="4"/>
        <v>0</v>
      </c>
    </row>
    <row r="13" spans="1:51" ht="19.5" thickTop="1" x14ac:dyDescent="0.3">
      <c r="B13" s="60">
        <f t="shared" si="5"/>
        <v>44873</v>
      </c>
      <c r="C13" s="61">
        <f t="shared" si="6"/>
        <v>44873</v>
      </c>
      <c r="D13" s="62"/>
      <c r="E13" s="2"/>
      <c r="F13" s="2"/>
      <c r="G13" s="2"/>
      <c r="H13" s="2"/>
      <c r="I13" s="2" t="str">
        <f t="shared" ca="1" si="7"/>
        <v/>
      </c>
      <c r="J13" s="2" t="str">
        <f t="shared" si="0"/>
        <v/>
      </c>
      <c r="K13" s="1">
        <f>IF(AV13=0,AY13,IF(Feiertage!$G$2="ja","00:00",AY13))</f>
        <v>0.33333333333333331</v>
      </c>
      <c r="L13" s="19" t="str">
        <f t="shared" ca="1" si="1"/>
        <v/>
      </c>
      <c r="M13" s="96"/>
      <c r="N13" s="97"/>
      <c r="O13" s="97"/>
      <c r="P13" s="96"/>
      <c r="Q13" s="96"/>
      <c r="R13" s="96"/>
      <c r="S13" s="96"/>
      <c r="AV13" s="42">
        <f>IF(IFERROR(MATCH($B13,Feiertage!$B$2:$B$49,0)&gt;0,0),1,0)</f>
        <v>0</v>
      </c>
      <c r="AW13" s="58">
        <f t="shared" si="2"/>
        <v>2.0833333333333332E-2</v>
      </c>
      <c r="AX13" s="59">
        <f t="shared" si="3"/>
        <v>0</v>
      </c>
      <c r="AY13" s="59">
        <f t="shared" si="4"/>
        <v>0.33333333333333331</v>
      </c>
    </row>
    <row r="14" spans="1:51" ht="18.75" x14ac:dyDescent="0.3">
      <c r="B14" s="60">
        <f t="shared" si="5"/>
        <v>44874</v>
      </c>
      <c r="C14" s="61">
        <f t="shared" si="6"/>
        <v>44874</v>
      </c>
      <c r="D14" s="62"/>
      <c r="E14" s="2"/>
      <c r="F14" s="2"/>
      <c r="G14" s="2"/>
      <c r="H14" s="2"/>
      <c r="I14" s="2" t="str">
        <f t="shared" ca="1" si="7"/>
        <v/>
      </c>
      <c r="J14" s="2" t="str">
        <f t="shared" si="0"/>
        <v/>
      </c>
      <c r="K14" s="1">
        <f>IF(AV14=0,AY14,IF(Feiertage!$G$2="ja","00:00",AY14))</f>
        <v>0.33333333333333331</v>
      </c>
      <c r="L14" s="19" t="str">
        <f t="shared" ca="1" si="1"/>
        <v/>
      </c>
      <c r="M14" s="96"/>
      <c r="N14" s="98"/>
      <c r="O14" s="99"/>
      <c r="P14" s="98"/>
      <c r="Q14" s="96"/>
      <c r="R14" s="96"/>
      <c r="S14" s="96"/>
      <c r="AV14" s="42">
        <f>IF(IFERROR(MATCH($B14,Feiertage!$B$2:$B$49,0)&gt;0,0),1,0)</f>
        <v>0</v>
      </c>
      <c r="AW14" s="58">
        <f t="shared" si="2"/>
        <v>2.0833333333333332E-2</v>
      </c>
      <c r="AX14" s="59">
        <f t="shared" si="3"/>
        <v>0</v>
      </c>
      <c r="AY14" s="59">
        <f t="shared" si="4"/>
        <v>0.33333333333333331</v>
      </c>
    </row>
    <row r="15" spans="1:51" ht="18.75" x14ac:dyDescent="0.3">
      <c r="B15" s="60">
        <f t="shared" si="5"/>
        <v>44875</v>
      </c>
      <c r="C15" s="61">
        <f t="shared" si="6"/>
        <v>44875</v>
      </c>
      <c r="D15" s="62"/>
      <c r="E15" s="2"/>
      <c r="F15" s="2"/>
      <c r="G15" s="2"/>
      <c r="H15" s="2"/>
      <c r="I15" s="2" t="str">
        <f t="shared" ca="1" si="7"/>
        <v/>
      </c>
      <c r="J15" s="2" t="str">
        <f t="shared" si="0"/>
        <v/>
      </c>
      <c r="K15" s="1">
        <f>IF(AV15=0,AY15,IF(Feiertage!$G$2="ja","00:00",AY15))</f>
        <v>0.33333333333333331</v>
      </c>
      <c r="L15" s="19" t="str">
        <f ca="1">IF(OR(B15&lt;=TODAY(),J15),IF(J15&lt;&gt;"",IF(J15-K15=0,"",J15-K15),IF(K15&lt;&gt;"",-K15,"")),"")</f>
        <v/>
      </c>
      <c r="M15" s="96"/>
      <c r="N15" s="96"/>
      <c r="O15" s="96"/>
      <c r="P15" s="96"/>
      <c r="Q15" s="96"/>
      <c r="R15" s="96"/>
      <c r="S15" s="96"/>
      <c r="AV15" s="42">
        <f>IF(IFERROR(MATCH($B15,Feiertage!$B$2:$B$49,0)&gt;0,0),1,0)</f>
        <v>0</v>
      </c>
      <c r="AW15" s="58">
        <f t="shared" si="2"/>
        <v>2.0833333333333332E-2</v>
      </c>
      <c r="AX15" s="59">
        <f t="shared" si="3"/>
        <v>0</v>
      </c>
      <c r="AY15" s="59">
        <f t="shared" si="4"/>
        <v>0.33333333333333331</v>
      </c>
    </row>
    <row r="16" spans="1:51" ht="18.75" x14ac:dyDescent="0.3">
      <c r="B16" s="60">
        <f t="shared" si="5"/>
        <v>44876</v>
      </c>
      <c r="C16" s="61">
        <f t="shared" si="6"/>
        <v>44876</v>
      </c>
      <c r="D16" s="62"/>
      <c r="E16" s="2"/>
      <c r="F16" s="2"/>
      <c r="G16" s="2"/>
      <c r="H16" s="2"/>
      <c r="I16" s="2" t="str">
        <f t="shared" ca="1" si="7"/>
        <v/>
      </c>
      <c r="J16" s="2" t="str">
        <f t="shared" si="0"/>
        <v/>
      </c>
      <c r="K16" s="1">
        <f>IF(AV16=0,AY16,IF(Feiertage!$G$2="ja","00:00",AY16))</f>
        <v>0.33333333333333331</v>
      </c>
      <c r="L16" s="19" t="str">
        <f t="shared" ca="1" si="1"/>
        <v/>
      </c>
      <c r="M16" s="96"/>
      <c r="N16" s="96"/>
      <c r="O16" s="96"/>
      <c r="P16" s="96"/>
      <c r="Q16" s="96"/>
      <c r="R16" s="96"/>
      <c r="S16" s="96"/>
      <c r="AV16" s="42">
        <f>IF(IFERROR(MATCH($B16,Feiertage!$B$2:$B$49,0)&gt;0,0),1,0)</f>
        <v>0</v>
      </c>
      <c r="AW16" s="58">
        <f t="shared" si="2"/>
        <v>2.0833333333333332E-2</v>
      </c>
      <c r="AX16" s="59">
        <f t="shared" si="3"/>
        <v>0</v>
      </c>
      <c r="AY16" s="59">
        <f t="shared" si="4"/>
        <v>0.33333333333333331</v>
      </c>
    </row>
    <row r="17" spans="2:51" ht="18.75" x14ac:dyDescent="0.3">
      <c r="B17" s="60">
        <f t="shared" si="5"/>
        <v>44877</v>
      </c>
      <c r="C17" s="61">
        <f t="shared" si="6"/>
        <v>44877</v>
      </c>
      <c r="D17" s="62"/>
      <c r="E17" s="2"/>
      <c r="F17" s="2"/>
      <c r="G17" s="2"/>
      <c r="H17" s="2"/>
      <c r="I17" s="2" t="str">
        <f t="shared" ca="1" si="7"/>
        <v/>
      </c>
      <c r="J17" s="2" t="str">
        <f t="shared" si="0"/>
        <v/>
      </c>
      <c r="K17" s="1">
        <f>IF(AV17=0,AY17,IF(Feiertage!$G$2="ja","00:00",AY17))</f>
        <v>0.33333333333333331</v>
      </c>
      <c r="L17" s="19" t="str">
        <f t="shared" ca="1" si="1"/>
        <v/>
      </c>
      <c r="M17" s="96"/>
      <c r="N17" s="96"/>
      <c r="O17" s="96"/>
      <c r="P17" s="96"/>
      <c r="Q17" s="96"/>
      <c r="R17" s="96"/>
      <c r="S17" s="96"/>
      <c r="AV17" s="42">
        <f>IF(IFERROR(MATCH($B17,Feiertage!$B$2:$B$49,0)&gt;0,0),1,0)</f>
        <v>0</v>
      </c>
      <c r="AW17" s="58">
        <f t="shared" si="2"/>
        <v>2.0833333333333332E-2</v>
      </c>
      <c r="AX17" s="59">
        <f t="shared" si="3"/>
        <v>0</v>
      </c>
      <c r="AY17" s="59">
        <f t="shared" si="4"/>
        <v>0.33333333333333331</v>
      </c>
    </row>
    <row r="18" spans="2:51" ht="18.75" x14ac:dyDescent="0.3">
      <c r="B18" s="60">
        <f t="shared" si="5"/>
        <v>44878</v>
      </c>
      <c r="C18" s="61">
        <f t="shared" si="6"/>
        <v>44878</v>
      </c>
      <c r="D18" s="62"/>
      <c r="E18" s="2"/>
      <c r="F18" s="2"/>
      <c r="G18" s="2"/>
      <c r="H18" s="2"/>
      <c r="I18" s="2" t="str">
        <f t="shared" ca="1" si="7"/>
        <v/>
      </c>
      <c r="J18" s="2" t="str">
        <f>IF(AX18=0,"",IF(I18&lt;&gt;"",AX18-I18,AX18))</f>
        <v/>
      </c>
      <c r="K18" s="1">
        <f>IF(AV18=0,AY18,IF(Feiertage!$G$2="ja","00:00",AY18))</f>
        <v>0</v>
      </c>
      <c r="L18" s="19" t="str">
        <f t="shared" ca="1" si="1"/>
        <v/>
      </c>
      <c r="M18" s="96"/>
      <c r="N18" s="96"/>
      <c r="O18" s="96"/>
      <c r="P18" s="96"/>
      <c r="Q18" s="96"/>
      <c r="R18" s="96"/>
      <c r="S18" s="96"/>
      <c r="AV18" s="42">
        <f>IF(IFERROR(MATCH($B18,Feiertage!$B$2:$B$49,0)&gt;0,0),1,0)</f>
        <v>0</v>
      </c>
      <c r="AW18" s="58">
        <f t="shared" si="2"/>
        <v>2.0833333333333332E-2</v>
      </c>
      <c r="AX18" s="59">
        <f t="shared" si="3"/>
        <v>0</v>
      </c>
      <c r="AY18" s="59">
        <f t="shared" si="4"/>
        <v>0</v>
      </c>
    </row>
    <row r="19" spans="2:51" ht="18.75" x14ac:dyDescent="0.3">
      <c r="B19" s="60">
        <f t="shared" si="5"/>
        <v>44879</v>
      </c>
      <c r="C19" s="61">
        <f t="shared" si="6"/>
        <v>44879</v>
      </c>
      <c r="D19" s="62"/>
      <c r="E19" s="2"/>
      <c r="F19" s="2"/>
      <c r="G19" s="2"/>
      <c r="H19" s="2"/>
      <c r="I19" s="2" t="str">
        <f t="shared" ca="1" si="7"/>
        <v/>
      </c>
      <c r="J19" s="2" t="str">
        <f t="shared" si="0"/>
        <v/>
      </c>
      <c r="K19" s="1">
        <f>IF(AV19=0,AY19,IF(Feiertage!$G$2="ja","00:00",AY19))</f>
        <v>0</v>
      </c>
      <c r="L19" s="19" t="str">
        <f t="shared" ca="1" si="1"/>
        <v/>
      </c>
      <c r="M19" s="96"/>
      <c r="N19" s="96"/>
      <c r="O19" s="96"/>
      <c r="P19" s="96"/>
      <c r="Q19" s="96"/>
      <c r="R19" s="96"/>
      <c r="S19" s="96"/>
      <c r="AV19" s="42">
        <f>IF(IFERROR(MATCH($B19,Feiertage!$B$2:$B$49,0)&gt;0,0),1,0)</f>
        <v>0</v>
      </c>
      <c r="AW19" s="58">
        <f t="shared" si="2"/>
        <v>2.0833333333333332E-2</v>
      </c>
      <c r="AX19" s="59">
        <f t="shared" si="3"/>
        <v>0</v>
      </c>
      <c r="AY19" s="59">
        <f t="shared" si="4"/>
        <v>0</v>
      </c>
    </row>
    <row r="20" spans="2:51" ht="18.75" x14ac:dyDescent="0.3">
      <c r="B20" s="60">
        <f t="shared" si="5"/>
        <v>44880</v>
      </c>
      <c r="C20" s="61">
        <f t="shared" si="6"/>
        <v>44880</v>
      </c>
      <c r="D20" s="62"/>
      <c r="E20" s="2"/>
      <c r="F20" s="2"/>
      <c r="G20" s="2"/>
      <c r="H20" s="2"/>
      <c r="I20" s="2" t="str">
        <f t="shared" ca="1" si="7"/>
        <v/>
      </c>
      <c r="J20" s="2" t="str">
        <f t="shared" si="0"/>
        <v/>
      </c>
      <c r="K20" s="1">
        <f>IF(AV20=0,AY20,IF(Feiertage!$G$2="ja","00:00",AY20))</f>
        <v>0.33333333333333331</v>
      </c>
      <c r="L20" s="19" t="str">
        <f t="shared" ca="1" si="1"/>
        <v/>
      </c>
      <c r="M20" s="96"/>
      <c r="N20" s="96"/>
      <c r="O20" s="96"/>
      <c r="P20" s="96"/>
      <c r="Q20" s="96"/>
      <c r="R20" s="96"/>
      <c r="S20" s="96"/>
      <c r="AV20" s="42">
        <f>IF(IFERROR(MATCH($B20,Feiertage!$B$2:$B$49,0)&gt;0,0),1,0)</f>
        <v>0</v>
      </c>
      <c r="AW20" s="58">
        <f t="shared" si="2"/>
        <v>2.0833333333333332E-2</v>
      </c>
      <c r="AX20" s="59">
        <f t="shared" si="3"/>
        <v>0</v>
      </c>
      <c r="AY20" s="59">
        <f t="shared" si="4"/>
        <v>0.33333333333333331</v>
      </c>
    </row>
    <row r="21" spans="2:51" ht="18.75" x14ac:dyDescent="0.3">
      <c r="B21" s="60">
        <f t="shared" si="5"/>
        <v>44881</v>
      </c>
      <c r="C21" s="61">
        <f t="shared" si="6"/>
        <v>44881</v>
      </c>
      <c r="D21" s="62"/>
      <c r="E21" s="2"/>
      <c r="F21" s="2"/>
      <c r="G21" s="2"/>
      <c r="H21" s="2"/>
      <c r="I21" s="2" t="str">
        <f t="shared" ca="1" si="7"/>
        <v/>
      </c>
      <c r="J21" s="2" t="str">
        <f t="shared" si="0"/>
        <v/>
      </c>
      <c r="K21" s="1">
        <f>IF(AV21=0,AY21,IF(Feiertage!$G$2="ja","00:00",AY21))</f>
        <v>0.33333333333333331</v>
      </c>
      <c r="L21" s="19" t="str">
        <f t="shared" ca="1" si="1"/>
        <v/>
      </c>
      <c r="M21" s="96"/>
      <c r="N21" s="96"/>
      <c r="O21" s="96"/>
      <c r="P21" s="96"/>
      <c r="Q21" s="96"/>
      <c r="R21" s="96"/>
      <c r="S21" s="96"/>
      <c r="AV21" s="42">
        <f>IF(IFERROR(MATCH($B21,Feiertage!$B$2:$B$49,0)&gt;0,0),1,0)</f>
        <v>0</v>
      </c>
      <c r="AW21" s="58">
        <f t="shared" si="2"/>
        <v>2.0833333333333332E-2</v>
      </c>
      <c r="AX21" s="59">
        <f t="shared" si="3"/>
        <v>0</v>
      </c>
      <c r="AY21" s="59">
        <f t="shared" si="4"/>
        <v>0.33333333333333331</v>
      </c>
    </row>
    <row r="22" spans="2:51" ht="18.75" x14ac:dyDescent="0.3">
      <c r="B22" s="60">
        <f t="shared" si="5"/>
        <v>44882</v>
      </c>
      <c r="C22" s="61">
        <f t="shared" si="6"/>
        <v>44882</v>
      </c>
      <c r="D22" s="62"/>
      <c r="E22" s="2"/>
      <c r="F22" s="2"/>
      <c r="G22" s="2"/>
      <c r="H22" s="2"/>
      <c r="I22" s="2" t="str">
        <f t="shared" ca="1" si="7"/>
        <v/>
      </c>
      <c r="J22" s="2" t="str">
        <f t="shared" si="0"/>
        <v/>
      </c>
      <c r="K22" s="1">
        <f>IF(AV22=0,AY22,IF(Feiertage!$G$2="ja","00:00",AY22))</f>
        <v>0.33333333333333331</v>
      </c>
      <c r="L22" s="19" t="str">
        <f t="shared" ca="1" si="1"/>
        <v/>
      </c>
      <c r="M22" s="96"/>
      <c r="N22" s="96"/>
      <c r="O22" s="96"/>
      <c r="P22" s="96"/>
      <c r="Q22" s="96"/>
      <c r="R22" s="96"/>
      <c r="S22" s="96"/>
      <c r="AV22" s="42">
        <f>IF(IFERROR(MATCH($B22,Feiertage!$B$2:$B$49,0)&gt;0,0),1,0)</f>
        <v>0</v>
      </c>
      <c r="AW22" s="58">
        <f t="shared" si="2"/>
        <v>2.0833333333333332E-2</v>
      </c>
      <c r="AX22" s="59">
        <f t="shared" si="3"/>
        <v>0</v>
      </c>
      <c r="AY22" s="59">
        <f t="shared" si="4"/>
        <v>0.33333333333333331</v>
      </c>
    </row>
    <row r="23" spans="2:51" ht="18.75" x14ac:dyDescent="0.3">
      <c r="B23" s="60">
        <f t="shared" si="5"/>
        <v>44883</v>
      </c>
      <c r="C23" s="61">
        <f t="shared" si="6"/>
        <v>44883</v>
      </c>
      <c r="D23" s="62"/>
      <c r="E23" s="2"/>
      <c r="F23" s="2"/>
      <c r="G23" s="2"/>
      <c r="H23" s="2"/>
      <c r="I23" s="2" t="str">
        <f t="shared" ca="1" si="7"/>
        <v/>
      </c>
      <c r="J23" s="2" t="str">
        <f t="shared" si="0"/>
        <v/>
      </c>
      <c r="K23" s="1">
        <f>IF(AV23=0,AY23,IF(Feiertage!$G$2="ja","00:00",AY23))</f>
        <v>0.33333333333333331</v>
      </c>
      <c r="L23" s="19" t="str">
        <f t="shared" ca="1" si="1"/>
        <v/>
      </c>
      <c r="M23" s="96"/>
      <c r="N23" s="96"/>
      <c r="O23" s="96"/>
      <c r="P23" s="96"/>
      <c r="Q23" s="96"/>
      <c r="R23" s="96"/>
      <c r="S23" s="96"/>
      <c r="AV23" s="42">
        <f>IF(IFERROR(MATCH($B23,Feiertage!$B$2:$B$49,0)&gt;0,0),1,0)</f>
        <v>0</v>
      </c>
      <c r="AW23" s="58">
        <f t="shared" si="2"/>
        <v>2.0833333333333332E-2</v>
      </c>
      <c r="AX23" s="59">
        <f t="shared" si="3"/>
        <v>0</v>
      </c>
      <c r="AY23" s="59">
        <f t="shared" si="4"/>
        <v>0.33333333333333331</v>
      </c>
    </row>
    <row r="24" spans="2:51" ht="18.75" x14ac:dyDescent="0.3">
      <c r="B24" s="60">
        <f t="shared" si="5"/>
        <v>44884</v>
      </c>
      <c r="C24" s="61">
        <f t="shared" si="6"/>
        <v>44884</v>
      </c>
      <c r="D24" s="62"/>
      <c r="E24" s="2"/>
      <c r="F24" s="2"/>
      <c r="G24" s="2"/>
      <c r="H24" s="2"/>
      <c r="I24" s="2" t="str">
        <f t="shared" ca="1" si="7"/>
        <v/>
      </c>
      <c r="J24" s="2" t="str">
        <f t="shared" si="0"/>
        <v/>
      </c>
      <c r="K24" s="1">
        <f>IF(AV24=0,AY24,IF(Feiertage!$G$2="ja","00:00",AY24))</f>
        <v>0.33333333333333331</v>
      </c>
      <c r="L24" s="19" t="str">
        <f t="shared" ca="1" si="1"/>
        <v/>
      </c>
      <c r="M24" s="96"/>
      <c r="N24" s="96"/>
      <c r="O24" s="96"/>
      <c r="P24" s="96"/>
      <c r="Q24" s="96"/>
      <c r="R24" s="96"/>
      <c r="S24" s="96"/>
      <c r="AV24" s="42">
        <f>IF(IFERROR(MATCH($B24,Feiertage!$B$2:$B$49,0)&gt;0,0),1,0)</f>
        <v>0</v>
      </c>
      <c r="AW24" s="58">
        <f t="shared" si="2"/>
        <v>2.0833333333333332E-2</v>
      </c>
      <c r="AX24" s="59">
        <f t="shared" si="3"/>
        <v>0</v>
      </c>
      <c r="AY24" s="59">
        <f t="shared" si="4"/>
        <v>0.33333333333333331</v>
      </c>
    </row>
    <row r="25" spans="2:51" ht="18.75" x14ac:dyDescent="0.3">
      <c r="B25" s="60">
        <f t="shared" si="5"/>
        <v>44885</v>
      </c>
      <c r="C25" s="61">
        <f t="shared" si="6"/>
        <v>44885</v>
      </c>
      <c r="D25" s="62"/>
      <c r="E25" s="2"/>
      <c r="F25" s="2"/>
      <c r="G25" s="2"/>
      <c r="H25" s="2"/>
      <c r="I25" s="2" t="str">
        <f t="shared" ca="1" si="7"/>
        <v/>
      </c>
      <c r="J25" s="2" t="str">
        <f t="shared" si="0"/>
        <v/>
      </c>
      <c r="K25" s="1">
        <f>IF(AV25=0,AY25,IF(Feiertage!$G$2="ja","00:00",AY25))</f>
        <v>0</v>
      </c>
      <c r="L25" s="19" t="str">
        <f t="shared" ca="1" si="1"/>
        <v/>
      </c>
      <c r="M25" s="96"/>
      <c r="N25" s="96"/>
      <c r="O25" s="96"/>
      <c r="P25" s="96"/>
      <c r="Q25" s="96"/>
      <c r="R25" s="96"/>
      <c r="S25" s="96"/>
      <c r="AV25" s="42">
        <f>IF(IFERROR(MATCH($B25,Feiertage!$B$2:$B$49,0)&gt;0,0),1,0)</f>
        <v>0</v>
      </c>
      <c r="AW25" s="58">
        <f t="shared" si="2"/>
        <v>2.0833333333333332E-2</v>
      </c>
      <c r="AX25" s="59">
        <f t="shared" si="3"/>
        <v>0</v>
      </c>
      <c r="AY25" s="59">
        <f t="shared" si="4"/>
        <v>0</v>
      </c>
    </row>
    <row r="26" spans="2:51" ht="18.75" x14ac:dyDescent="0.3">
      <c r="B26" s="60">
        <f t="shared" si="5"/>
        <v>44886</v>
      </c>
      <c r="C26" s="61">
        <f t="shared" si="6"/>
        <v>44886</v>
      </c>
      <c r="D26" s="62"/>
      <c r="E26" s="2"/>
      <c r="F26" s="2"/>
      <c r="G26" s="2"/>
      <c r="H26" s="2"/>
      <c r="I26" s="2" t="str">
        <f t="shared" ca="1" si="7"/>
        <v/>
      </c>
      <c r="J26" s="2" t="str">
        <f t="shared" si="0"/>
        <v/>
      </c>
      <c r="K26" s="1">
        <f>IF(AV26=0,AY26,IF(Feiertage!$G$2="ja","00:00",AY26))</f>
        <v>0</v>
      </c>
      <c r="L26" s="19" t="str">
        <f t="shared" ca="1" si="1"/>
        <v/>
      </c>
      <c r="M26" s="96"/>
      <c r="N26" s="96"/>
      <c r="O26" s="96"/>
      <c r="P26" s="96"/>
      <c r="Q26" s="96"/>
      <c r="R26" s="96"/>
      <c r="S26" s="96"/>
      <c r="AV26" s="42">
        <f>IF(IFERROR(MATCH($B26,Feiertage!$B$2:$B$49,0)&gt;0,0),1,0)</f>
        <v>0</v>
      </c>
      <c r="AW26" s="58">
        <f t="shared" si="2"/>
        <v>2.0833333333333332E-2</v>
      </c>
      <c r="AX26" s="59">
        <f t="shared" si="3"/>
        <v>0</v>
      </c>
      <c r="AY26" s="59">
        <f t="shared" si="4"/>
        <v>0</v>
      </c>
    </row>
    <row r="27" spans="2:51" ht="18.75" x14ac:dyDescent="0.3">
      <c r="B27" s="60">
        <f t="shared" si="5"/>
        <v>44887</v>
      </c>
      <c r="C27" s="61">
        <f t="shared" si="6"/>
        <v>44887</v>
      </c>
      <c r="D27" s="62"/>
      <c r="E27" s="2"/>
      <c r="F27" s="2"/>
      <c r="G27" s="2"/>
      <c r="H27" s="2"/>
      <c r="I27" s="2" t="str">
        <f t="shared" ca="1" si="7"/>
        <v/>
      </c>
      <c r="J27" s="2" t="str">
        <f t="shared" si="0"/>
        <v/>
      </c>
      <c r="K27" s="1">
        <f>IF(AV27=0,AY27,IF(Feiertage!$G$2="ja","00:00",AY27))</f>
        <v>0.33333333333333331</v>
      </c>
      <c r="L27" s="19" t="str">
        <f t="shared" ca="1" si="1"/>
        <v/>
      </c>
      <c r="M27" s="96"/>
      <c r="N27" s="96"/>
      <c r="O27" s="96"/>
      <c r="P27" s="96"/>
      <c r="Q27" s="96"/>
      <c r="R27" s="96"/>
      <c r="S27" s="96"/>
      <c r="AV27" s="42">
        <f>IF(IFERROR(MATCH($B27,Feiertage!$B$2:$B$49,0)&gt;0,0),1,0)</f>
        <v>0</v>
      </c>
      <c r="AW27" s="58">
        <f t="shared" si="2"/>
        <v>2.0833333333333332E-2</v>
      </c>
      <c r="AX27" s="59">
        <f t="shared" si="3"/>
        <v>0</v>
      </c>
      <c r="AY27" s="59">
        <f t="shared" si="4"/>
        <v>0.33333333333333331</v>
      </c>
    </row>
    <row r="28" spans="2:51" ht="18.75" x14ac:dyDescent="0.3">
      <c r="B28" s="60">
        <f t="shared" si="5"/>
        <v>44888</v>
      </c>
      <c r="C28" s="61">
        <f t="shared" si="6"/>
        <v>44888</v>
      </c>
      <c r="D28" s="62"/>
      <c r="E28" s="2"/>
      <c r="F28" s="2"/>
      <c r="G28" s="2"/>
      <c r="H28" s="2"/>
      <c r="I28" s="2" t="str">
        <f t="shared" ca="1" si="7"/>
        <v/>
      </c>
      <c r="J28" s="2" t="str">
        <f t="shared" si="0"/>
        <v/>
      </c>
      <c r="K28" s="1">
        <f>IF(AV28=0,AY28,IF(Feiertage!$G$2="ja","00:00",AY28))</f>
        <v>0.33333333333333331</v>
      </c>
      <c r="L28" s="19" t="str">
        <f t="shared" ca="1" si="1"/>
        <v/>
      </c>
      <c r="M28" s="96"/>
      <c r="N28" s="96"/>
      <c r="O28" s="96"/>
      <c r="P28" s="96"/>
      <c r="Q28" s="96"/>
      <c r="R28" s="96"/>
      <c r="S28" s="96"/>
      <c r="AV28" s="42">
        <f>IF(IFERROR(MATCH($B28,Feiertage!$B$2:$B$49,0)&gt;0,0),1,0)</f>
        <v>0</v>
      </c>
      <c r="AW28" s="58">
        <f t="shared" si="2"/>
        <v>2.0833333333333332E-2</v>
      </c>
      <c r="AX28" s="59">
        <f t="shared" si="3"/>
        <v>0</v>
      </c>
      <c r="AY28" s="59">
        <f t="shared" si="4"/>
        <v>0.33333333333333331</v>
      </c>
    </row>
    <row r="29" spans="2:51" ht="18.75" x14ac:dyDescent="0.3">
      <c r="B29" s="60">
        <f t="shared" si="5"/>
        <v>44889</v>
      </c>
      <c r="C29" s="61">
        <f t="shared" si="6"/>
        <v>44889</v>
      </c>
      <c r="D29" s="62"/>
      <c r="E29" s="2"/>
      <c r="F29" s="2"/>
      <c r="G29" s="2"/>
      <c r="H29" s="2"/>
      <c r="I29" s="2" t="str">
        <f t="shared" ca="1" si="7"/>
        <v/>
      </c>
      <c r="J29" s="2" t="str">
        <f t="shared" si="0"/>
        <v/>
      </c>
      <c r="K29" s="1">
        <f>IF(AV29=0,AY29,IF(Feiertage!$G$2="ja","00:00",AY29))</f>
        <v>0.33333333333333331</v>
      </c>
      <c r="L29" s="19" t="str">
        <f t="shared" ca="1" si="1"/>
        <v/>
      </c>
      <c r="M29" s="96"/>
      <c r="N29" s="96"/>
      <c r="O29" s="96"/>
      <c r="P29" s="96"/>
      <c r="Q29" s="96"/>
      <c r="R29" s="96"/>
      <c r="S29" s="96"/>
      <c r="AV29" s="42">
        <f>IF(IFERROR(MATCH($B29,Feiertage!$B$2:$B$49,0)&gt;0,0),1,0)</f>
        <v>0</v>
      </c>
      <c r="AW29" s="58">
        <f t="shared" si="2"/>
        <v>2.0833333333333332E-2</v>
      </c>
      <c r="AX29" s="59">
        <f t="shared" si="3"/>
        <v>0</v>
      </c>
      <c r="AY29" s="59">
        <f t="shared" si="4"/>
        <v>0.33333333333333331</v>
      </c>
    </row>
    <row r="30" spans="2:51" ht="18.75" x14ac:dyDescent="0.3">
      <c r="B30" s="60">
        <f t="shared" si="5"/>
        <v>44890</v>
      </c>
      <c r="C30" s="61">
        <f t="shared" si="6"/>
        <v>44890</v>
      </c>
      <c r="D30" s="62"/>
      <c r="E30" s="2"/>
      <c r="F30" s="2"/>
      <c r="G30" s="2"/>
      <c r="H30" s="2"/>
      <c r="I30" s="2" t="str">
        <f t="shared" ca="1" si="7"/>
        <v/>
      </c>
      <c r="J30" s="2" t="str">
        <f t="shared" si="0"/>
        <v/>
      </c>
      <c r="K30" s="1">
        <f>IF(AV30=0,AY30,IF(Feiertage!$G$2="ja","00:00",AY30))</f>
        <v>0.33333333333333331</v>
      </c>
      <c r="L30" s="19" t="str">
        <f t="shared" ca="1" si="1"/>
        <v/>
      </c>
      <c r="M30" s="96"/>
      <c r="N30" s="96"/>
      <c r="O30" s="96"/>
      <c r="P30" s="96"/>
      <c r="Q30" s="96"/>
      <c r="R30" s="96"/>
      <c r="S30" s="96"/>
      <c r="AV30" s="42">
        <f>IF(IFERROR(MATCH($B30,Feiertage!$B$2:$B$49,0)&gt;0,0),1,0)</f>
        <v>0</v>
      </c>
      <c r="AW30" s="58">
        <f t="shared" si="2"/>
        <v>2.0833333333333332E-2</v>
      </c>
      <c r="AX30" s="59">
        <f t="shared" si="3"/>
        <v>0</v>
      </c>
      <c r="AY30" s="59">
        <f t="shared" si="4"/>
        <v>0.33333333333333331</v>
      </c>
    </row>
    <row r="31" spans="2:51" ht="18.75" x14ac:dyDescent="0.3">
      <c r="B31" s="60">
        <f t="shared" si="5"/>
        <v>44891</v>
      </c>
      <c r="C31" s="61">
        <f t="shared" si="6"/>
        <v>44891</v>
      </c>
      <c r="D31" s="62"/>
      <c r="E31" s="2"/>
      <c r="F31" s="2"/>
      <c r="G31" s="2"/>
      <c r="H31" s="2"/>
      <c r="I31" s="2" t="str">
        <f t="shared" ca="1" si="7"/>
        <v/>
      </c>
      <c r="J31" s="2" t="str">
        <f t="shared" si="0"/>
        <v/>
      </c>
      <c r="K31" s="1">
        <f>IF(AV31=0,AY31,IF(Feiertage!$G$2="ja","00:00",AY31))</f>
        <v>0.33333333333333331</v>
      </c>
      <c r="L31" s="19" t="str">
        <f t="shared" ca="1" si="1"/>
        <v/>
      </c>
      <c r="M31" s="96"/>
      <c r="N31" s="96"/>
      <c r="O31" s="96"/>
      <c r="P31" s="96"/>
      <c r="Q31" s="96"/>
      <c r="R31" s="96"/>
      <c r="S31" s="96"/>
      <c r="AV31" s="42">
        <f>IF(IFERROR(MATCH($B31,Feiertage!$B$2:$B$49,0)&gt;0,0),1,0)</f>
        <v>0</v>
      </c>
      <c r="AW31" s="58">
        <f t="shared" si="2"/>
        <v>2.0833333333333332E-2</v>
      </c>
      <c r="AX31" s="59">
        <f t="shared" si="3"/>
        <v>0</v>
      </c>
      <c r="AY31" s="59">
        <f t="shared" si="4"/>
        <v>0.33333333333333331</v>
      </c>
    </row>
    <row r="32" spans="2:51" ht="18.75" x14ac:dyDescent="0.3">
      <c r="B32" s="60">
        <f t="shared" si="5"/>
        <v>44892</v>
      </c>
      <c r="C32" s="61">
        <f t="shared" si="6"/>
        <v>44892</v>
      </c>
      <c r="D32" s="62"/>
      <c r="E32" s="2"/>
      <c r="F32" s="2"/>
      <c r="G32" s="2"/>
      <c r="H32" s="2"/>
      <c r="I32" s="2" t="str">
        <f t="shared" ca="1" si="7"/>
        <v/>
      </c>
      <c r="J32" s="2" t="str">
        <f t="shared" si="0"/>
        <v/>
      </c>
      <c r="K32" s="1">
        <f>IF(AV32=0,AY32,IF(Feiertage!$G$2="ja","00:00",AY32))</f>
        <v>0</v>
      </c>
      <c r="L32" s="19" t="str">
        <f t="shared" ca="1" si="1"/>
        <v/>
      </c>
      <c r="M32" s="96"/>
      <c r="N32" s="96"/>
      <c r="O32" s="96"/>
      <c r="P32" s="96"/>
      <c r="Q32" s="96"/>
      <c r="R32" s="96"/>
      <c r="S32" s="96"/>
      <c r="AV32" s="42">
        <f>IF(IFERROR(MATCH($B32,Feiertage!$B$2:$B$49,0)&gt;0,0),1,0)</f>
        <v>0</v>
      </c>
      <c r="AW32" s="58">
        <f t="shared" si="2"/>
        <v>2.0833333333333332E-2</v>
      </c>
      <c r="AX32" s="59">
        <f t="shared" si="3"/>
        <v>0</v>
      </c>
      <c r="AY32" s="59">
        <f t="shared" si="4"/>
        <v>0</v>
      </c>
    </row>
    <row r="33" spans="2:51" ht="18.75" x14ac:dyDescent="0.3">
      <c r="B33" s="60">
        <f>IF(B32&lt;&gt;"",IF(MONTH($B$1)&lt;MONTH(B32+1),"",B32+1),"")</f>
        <v>44893</v>
      </c>
      <c r="C33" s="61">
        <f t="shared" si="6"/>
        <v>44893</v>
      </c>
      <c r="D33" s="62"/>
      <c r="E33" s="2"/>
      <c r="F33" s="2"/>
      <c r="G33" s="2"/>
      <c r="H33" s="2"/>
      <c r="I33" s="2" t="str">
        <f t="shared" ca="1" si="7"/>
        <v/>
      </c>
      <c r="J33" s="2" t="str">
        <f t="shared" si="0"/>
        <v/>
      </c>
      <c r="K33" s="1">
        <f>IF(AV33=0,AY33,IF(Feiertage!$G$2="ja","00:00",AY33))</f>
        <v>0</v>
      </c>
      <c r="L33" s="19" t="str">
        <f t="shared" ca="1" si="1"/>
        <v/>
      </c>
      <c r="M33" s="96"/>
      <c r="N33" s="96"/>
      <c r="O33" s="96"/>
      <c r="P33" s="96"/>
      <c r="Q33" s="96"/>
      <c r="R33" s="96"/>
      <c r="S33" s="96"/>
      <c r="AV33" s="42">
        <f>IF(IFERROR(MATCH($B33,Feiertage!$B$2:$B$49,0)&gt;0,0),1,0)</f>
        <v>0</v>
      </c>
      <c r="AW33" s="58">
        <f>IFERROR(IF(WEEKDAY(C33)=WEEKDAY($N$5),$P$5,
IF(WEEKDAY(C33)=WEEKDAY($N$6),$P$6,
IF(WEEKDAY(C33)=WEEKDAY($N$7),$P$7,
IF(WEEKDAY(C33)=WEEKDAY($N$8),$P$8,
IF(WEEKDAY(C33)=WEEKDAY($N$9),$P$9,
IF(WEEKDAY(C33)=WEEKDAY($N$10),$P$10,
IF(WEEKDAY(C33)=WEEKDAY($N$11),$P$11,""))))))),"")</f>
        <v>2.0833333333333332E-2</v>
      </c>
      <c r="AX33" s="59">
        <f t="shared" si="3"/>
        <v>0</v>
      </c>
      <c r="AY33" s="59">
        <f>IFERROR(IF(WEEKDAY(C33)=WEEKDAY($N$5),$O$5,
IF(WEEKDAY(C33)=WEEKDAY($N$6),$O$6,
IF(WEEKDAY(C33)=WEEKDAY($N$7),$O$7,
IF(WEEKDAY(C33)=WEEKDAY($N$8),$O$8,
IF(WEEKDAY(C33)=WEEKDAY($N$9),$O$9,
IF(WEEKDAY(C33)=WEEKDAY($N$10),$O$10,
IF(WEEKDAY(C33)=WEEKDAY($N$11),$O$11,""))))))),"")</f>
        <v>0</v>
      </c>
    </row>
    <row r="34" spans="2:51" ht="18.75" x14ac:dyDescent="0.3">
      <c r="B34" s="60">
        <f t="shared" ref="B34:B35" si="8">IF(B33&lt;&gt;"",IF(MONTH($B$1)&lt;MONTH(B33+1),"",B33+1),"")</f>
        <v>44894</v>
      </c>
      <c r="C34" s="61">
        <f t="shared" si="6"/>
        <v>44894</v>
      </c>
      <c r="D34" s="62"/>
      <c r="E34" s="2"/>
      <c r="F34" s="2"/>
      <c r="G34" s="2"/>
      <c r="H34" s="2"/>
      <c r="I34" s="2" t="str">
        <f t="shared" ca="1" si="7"/>
        <v/>
      </c>
      <c r="J34" s="2" t="str">
        <f t="shared" si="0"/>
        <v/>
      </c>
      <c r="K34" s="1">
        <f>IF(AV34=0,AY34,IF(Feiertage!$G$2="ja","00:00",AY34))</f>
        <v>0.33333333333333331</v>
      </c>
      <c r="L34" s="19" t="str">
        <f t="shared" ca="1" si="1"/>
        <v/>
      </c>
      <c r="M34" s="96"/>
      <c r="N34" s="96"/>
      <c r="O34" s="96"/>
      <c r="P34" s="96"/>
      <c r="Q34" s="96"/>
      <c r="R34" s="96"/>
      <c r="S34" s="96"/>
      <c r="AV34" s="42">
        <f>IF(IFERROR(MATCH($B34,Feiertage!$B$2:$B$49,0)&gt;0,0),1,0)</f>
        <v>0</v>
      </c>
      <c r="AW34" s="58">
        <f t="shared" ref="AW34:AW35" si="9">IFERROR(IF(WEEKDAY(C34)=WEEKDAY($N$5),$P$5,
IF(WEEKDAY(C34)=WEEKDAY($N$6),$P$6,
IF(WEEKDAY(C34)=WEEKDAY($N$7),$P$7,
IF(WEEKDAY(C34)=WEEKDAY($N$8),$P$8,
IF(WEEKDAY(C34)=WEEKDAY($N$9),$P$9,
IF(WEEKDAY(C34)=WEEKDAY($N$10),$P$10,
IF(WEEKDAY(C34)=WEEKDAY($N$11),$P$11,""))))))),"")</f>
        <v>2.0833333333333332E-2</v>
      </c>
      <c r="AX34" s="59">
        <f t="shared" si="3"/>
        <v>0</v>
      </c>
      <c r="AY34" s="59">
        <f t="shared" ref="AY34:AY35" si="10">IFERROR(IF(WEEKDAY(C34)=WEEKDAY($N$5),$O$5,
IF(WEEKDAY(C34)=WEEKDAY($N$6),$O$6,
IF(WEEKDAY(C34)=WEEKDAY($N$7),$O$7,
IF(WEEKDAY(C34)=WEEKDAY($N$8),$O$8,
IF(WEEKDAY(C34)=WEEKDAY($N$9),$O$9,
IF(WEEKDAY(C34)=WEEKDAY($N$10),$O$10,
IF(WEEKDAY(C34)=WEEKDAY($N$11),$O$11,""))))))),"")</f>
        <v>0.33333333333333331</v>
      </c>
    </row>
    <row r="35" spans="2:51" ht="19.5" thickBot="1" x14ac:dyDescent="0.35">
      <c r="B35" s="73" t="str">
        <f t="shared" si="8"/>
        <v/>
      </c>
      <c r="C35" s="74" t="str">
        <f t="shared" si="6"/>
        <v/>
      </c>
      <c r="D35" s="75"/>
      <c r="E35" s="3"/>
      <c r="F35" s="3"/>
      <c r="G35" s="3"/>
      <c r="H35" s="3"/>
      <c r="I35" s="4" t="str">
        <f t="shared" ca="1" si="7"/>
        <v/>
      </c>
      <c r="J35" s="4" t="str">
        <f t="shared" si="0"/>
        <v/>
      </c>
      <c r="K35" s="1" t="str">
        <f>IF(AV35=0,AY35,IF(Feiertage!$G$2="ja","00:00",AY35))</f>
        <v/>
      </c>
      <c r="L35" s="20" t="str">
        <f t="shared" ca="1" si="1"/>
        <v/>
      </c>
      <c r="M35" s="96"/>
      <c r="N35" s="96"/>
      <c r="O35" s="96"/>
      <c r="P35" s="96"/>
      <c r="Q35" s="96"/>
      <c r="R35" s="96"/>
      <c r="S35" s="96"/>
      <c r="AV35" s="42">
        <f>IF(IFERROR(MATCH($B35,Feiertage!$B$2:$B$49,0)&gt;0,0),1,0)</f>
        <v>0</v>
      </c>
      <c r="AW35" s="58" t="str">
        <f t="shared" si="9"/>
        <v/>
      </c>
      <c r="AX35" s="59">
        <f t="shared" si="3"/>
        <v>0</v>
      </c>
      <c r="AY35" s="59" t="str">
        <f t="shared" si="10"/>
        <v/>
      </c>
    </row>
    <row r="36" spans="2:51" ht="8.25" customHeight="1" thickTop="1" x14ac:dyDescent="0.25">
      <c r="B36" s="76"/>
      <c r="C36" s="72"/>
      <c r="D36" s="72"/>
      <c r="E36" s="72"/>
      <c r="F36" s="72"/>
      <c r="G36" s="72"/>
      <c r="H36" s="72"/>
      <c r="I36" s="72"/>
      <c r="J36" s="72"/>
      <c r="K36" s="72"/>
      <c r="L36" s="72"/>
    </row>
    <row r="39" spans="2:51" x14ac:dyDescent="0.25">
      <c r="M39" s="77"/>
      <c r="N39" s="78"/>
      <c r="O39" s="79"/>
    </row>
    <row r="41" spans="2:51" ht="15.75" x14ac:dyDescent="0.25">
      <c r="M41" s="80"/>
    </row>
  </sheetData>
  <sheetProtection algorithmName="SHA-512" hashValue="NsSQFJU38scRggRF8hfxKaVSUNjfBrnL5mEon4kDrkeZSFByW8/gdoQH8LexBIIuBhA21KgzIQrKeN/NUA7EmQ==" saltValue="IEr80KbmkEY9gZHsYr6otA==" spinCount="100000" sheet="1" objects="1" scenarios="1" formatCells="0" formatColumns="0" formatRows="0"/>
  <customSheetViews>
    <customSheetView guid="{4652D98A-10A8-4A41-BE02-6BC110D8BB01}" showGridLines="0">
      <pane xSplit="4" ySplit="4" topLeftCell="E17" activePane="bottomRight" state="frozen"/>
      <selection pane="bottomRight" activeCell="E40" sqref="E40"/>
      <pageMargins left="0.7" right="0.7" top="0.78740157499999996" bottom="0.78740157499999996" header="0.3" footer="0.3"/>
    </customSheetView>
  </customSheetViews>
  <mergeCells count="4">
    <mergeCell ref="N3:P3"/>
    <mergeCell ref="B1:L1"/>
    <mergeCell ref="E3:H3"/>
    <mergeCell ref="R4:S4"/>
  </mergeCells>
  <conditionalFormatting sqref="B5:L35">
    <cfRule type="expression" dxfId="4" priority="2" stopIfTrue="1">
      <formula>WEEKDAY($B5,2)&gt;5</formula>
    </cfRule>
  </conditionalFormatting>
  <pageMargins left="0.25" right="0.25" top="0.75" bottom="0.75" header="0.3" footer="0.3"/>
  <pageSetup paperSize="9" orientation="portrait" horizontalDpi="4294967293" verticalDpi="0"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stopIfTrue="1" id="{A5E245B0-6F62-4874-B962-75155B10ABF7}">
            <xm:f>MATCH($B5,Feiertage!$B$2:$B$49,0)&gt;0</xm:f>
            <x14:dxf>
              <fill>
                <patternFill>
                  <bgColor theme="5" tint="0.59996337778862885"/>
                </patternFill>
              </fill>
            </x14:dxf>
          </x14:cfRule>
          <xm:sqref>B5:L35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AY41"/>
  <sheetViews>
    <sheetView showGridLines="0" workbookViewId="0">
      <pane xSplit="4" ySplit="1" topLeftCell="E2" activePane="bottomRight" state="frozen"/>
      <selection activeCell="E5" sqref="E5"/>
      <selection pane="topRight" activeCell="E5" sqref="E5"/>
      <selection pane="bottomLeft" activeCell="E5" sqref="E5"/>
      <selection pane="bottomRight" activeCell="E5" sqref="E5"/>
    </sheetView>
  </sheetViews>
  <sheetFormatPr baseColWidth="10" defaultColWidth="10.7109375" defaultRowHeight="15" x14ac:dyDescent="0.25"/>
  <cols>
    <col min="1" max="1" width="2.28515625" style="42" customWidth="1"/>
    <col min="2" max="2" width="8.85546875" style="42" customWidth="1"/>
    <col min="3" max="3" width="5.7109375" style="42" customWidth="1"/>
    <col min="4" max="4" width="0.85546875" style="42" hidden="1" customWidth="1"/>
    <col min="5" max="8" width="6.7109375" style="42" customWidth="1"/>
    <col min="9" max="9" width="8.85546875" style="42" customWidth="1"/>
    <col min="10" max="10" width="14" style="42" customWidth="1"/>
    <col min="11" max="11" width="13.7109375" style="42" customWidth="1"/>
    <col min="12" max="12" width="14.140625" style="42" customWidth="1"/>
    <col min="13" max="13" width="13.28515625" style="42" customWidth="1"/>
    <col min="14" max="14" width="19.5703125" style="42" customWidth="1"/>
    <col min="15" max="15" width="15.7109375" style="42" customWidth="1"/>
    <col min="16" max="17" width="11.42578125" style="42"/>
    <col min="18" max="18" width="30.7109375" style="42" customWidth="1"/>
    <col min="19" max="19" width="13.28515625" style="42" customWidth="1"/>
    <col min="20" max="24" width="11.42578125" style="42"/>
    <col min="25" max="47" width="10.7109375" style="42"/>
    <col min="48" max="48" width="11.140625" style="42" customWidth="1"/>
    <col min="49" max="49" width="7.7109375" style="42" customWidth="1"/>
    <col min="50" max="50" width="6.7109375" style="42" customWidth="1"/>
    <col min="51" max="51" width="8" style="42" customWidth="1"/>
    <col min="52" max="16384" width="10.7109375" style="42"/>
  </cols>
  <sheetData>
    <row r="1" spans="1:51" ht="28.5" x14ac:dyDescent="0.45">
      <c r="A1" s="41"/>
      <c r="B1" s="110">
        <f>EDATE(Januar!$A$1,11)</f>
        <v>44895</v>
      </c>
      <c r="C1" s="110"/>
      <c r="D1" s="110"/>
      <c r="E1" s="110"/>
      <c r="F1" s="110"/>
      <c r="G1" s="110"/>
      <c r="H1" s="110"/>
      <c r="I1" s="110"/>
      <c r="J1" s="110"/>
      <c r="K1" s="110"/>
      <c r="L1" s="110"/>
    </row>
    <row r="2" spans="1:51" ht="15.75" thickBot="1" x14ac:dyDescent="0.3"/>
    <row r="3" spans="1:51" ht="21.75" thickBot="1" x14ac:dyDescent="0.4">
      <c r="E3" s="104" t="s">
        <v>0</v>
      </c>
      <c r="F3" s="105"/>
      <c r="G3" s="105"/>
      <c r="H3" s="106"/>
      <c r="I3" s="43"/>
      <c r="J3" s="43"/>
      <c r="K3" s="43"/>
      <c r="L3" s="43"/>
      <c r="N3" s="107" t="s">
        <v>10</v>
      </c>
      <c r="O3" s="108"/>
      <c r="P3" s="109"/>
    </row>
    <row r="4" spans="1:51" ht="21.75" thickBot="1" x14ac:dyDescent="0.4">
      <c r="B4" s="81" t="s">
        <v>4</v>
      </c>
      <c r="C4" s="82" t="s">
        <v>5</v>
      </c>
      <c r="D4" s="83"/>
      <c r="E4" s="93" t="s">
        <v>1</v>
      </c>
      <c r="F4" s="94" t="s">
        <v>2</v>
      </c>
      <c r="G4" s="94" t="s">
        <v>1</v>
      </c>
      <c r="H4" s="94" t="s">
        <v>2</v>
      </c>
      <c r="I4" s="94" t="s">
        <v>3</v>
      </c>
      <c r="J4" s="94" t="s">
        <v>7</v>
      </c>
      <c r="K4" s="94" t="s">
        <v>6</v>
      </c>
      <c r="L4" s="95" t="s">
        <v>52</v>
      </c>
      <c r="N4" s="84" t="s">
        <v>8</v>
      </c>
      <c r="O4" s="85" t="s">
        <v>6</v>
      </c>
      <c r="P4" s="85" t="s">
        <v>3</v>
      </c>
      <c r="R4" s="102" t="s">
        <v>13</v>
      </c>
      <c r="S4" s="103"/>
      <c r="AV4" s="49" t="s">
        <v>50</v>
      </c>
      <c r="AW4" s="50" t="s">
        <v>3</v>
      </c>
      <c r="AX4" s="51" t="s">
        <v>7</v>
      </c>
      <c r="AY4" s="52" t="s">
        <v>6</v>
      </c>
    </row>
    <row r="5" spans="1:51" ht="21.75" thickTop="1" x14ac:dyDescent="0.35">
      <c r="B5" s="53">
        <f>B1</f>
        <v>44895</v>
      </c>
      <c r="C5" s="54">
        <f>B5</f>
        <v>44895</v>
      </c>
      <c r="D5" s="55"/>
      <c r="E5" s="1"/>
      <c r="F5" s="1"/>
      <c r="G5" s="1"/>
      <c r="H5" s="1"/>
      <c r="I5" s="1" t="str">
        <f ca="1">IF(AX5=0,"",IF(AW5=0,"",IF(OR(B5&lt;=TODAY(),AX5),AW5,"")))</f>
        <v/>
      </c>
      <c r="J5" s="1" t="str">
        <f t="shared" ref="J5:J35" si="0">IF(AX5=0,"",IF(I5&lt;&gt;"",AX5-I5,AX5))</f>
        <v/>
      </c>
      <c r="K5" s="1">
        <f>IF(AV5=0,AY5,IF(Feiertage!$G$2="ja","00:00",AY5))</f>
        <v>0.33333333333333331</v>
      </c>
      <c r="L5" s="18" t="str">
        <f t="shared" ref="L5:L35" ca="1" si="1">IF(OR(B5&lt;=TODAY(),J5),IF(J5&lt;&gt;"",IF(J5-K5=0,"",J5-K5),IF(K5&lt;&gt;"",-K5,"")),"")</f>
        <v/>
      </c>
      <c r="N5" s="56">
        <v>41639</v>
      </c>
      <c r="O5" s="5">
        <v>0.33333333333333331</v>
      </c>
      <c r="P5" s="5">
        <v>2.0833333333333332E-2</v>
      </c>
      <c r="R5" s="86" t="str">
        <f xml:space="preserve"> "Übertrag aus " &amp; IF( MONTH(B1)=1, YEAR(B1)-1, TEXT(EDATE(B1,-1),"MMMM"))</f>
        <v>Übertrag aus November</v>
      </c>
      <c r="S5" s="21">
        <f ca="1">IF(MONTH(B1)&gt;1,INDIRECT(TEXT(EDATE(B1,-1),"MMMM")&amp;"!s9"),"")</f>
        <v>0</v>
      </c>
      <c r="AV5" s="42">
        <f>IF(IFERROR(MATCH($B5,Feiertage!$B$2:$B$49,0)&gt;0,0),1,0)</f>
        <v>0</v>
      </c>
      <c r="AW5" s="58">
        <f>IF(WEEKDAY(C5)=WEEKDAY($N$5),$P$5,
IF(WEEKDAY(C5)=WEEKDAY($N$6),$P$6,
IF(WEEKDAY(C5)=WEEKDAY($N$7),$P$7,
IF(WEEKDAY(C5)=WEEKDAY($N$8),$P$8,
IF(WEEKDAY(C5)=WEEKDAY($N$9),$P$9,
IF(WEEKDAY(C5)=WEEKDAY($N$10),$P$10,
IF(WEEKDAY(C5)=WEEKDAY($N$11),$P$11,"")))))))</f>
        <v>2.0833333333333332E-2</v>
      </c>
      <c r="AX5" s="59">
        <f>IF(F5,IF(E5,IF(E5&gt;F5,F5+"24:00"-E5,F5-E5),0),0)+IF(G5,IF(G5,IF(G5&gt;H5,H5+"24:00"-G5,H5-G5),0),0)</f>
        <v>0</v>
      </c>
      <c r="AY5" s="59">
        <f>IF(WEEKDAY(C5)=WEEKDAY($N$5),$O$5,
IF(WEEKDAY(C5)=WEEKDAY($N$6),$O$6,
IF(WEEKDAY(C5)=WEEKDAY($N$7),$O$7,
IF(WEEKDAY(C5)=WEEKDAY($N$8),$O$8,
IF(WEEKDAY(C5)=WEEKDAY($N$9),$O$9,
IF(WEEKDAY(C5)=WEEKDAY($N$10),$O$10,
IF(WEEKDAY(C5)=WEEKDAY($N$11),$O$11,"")))))))</f>
        <v>0.33333333333333331</v>
      </c>
    </row>
    <row r="6" spans="1:51" ht="21" x14ac:dyDescent="0.35">
      <c r="B6" s="60">
        <f>B5+1</f>
        <v>44896</v>
      </c>
      <c r="C6" s="61">
        <f>B6</f>
        <v>44896</v>
      </c>
      <c r="D6" s="62"/>
      <c r="E6" s="2"/>
      <c r="F6" s="2"/>
      <c r="G6" s="2"/>
      <c r="H6" s="2"/>
      <c r="I6" s="2" t="str">
        <f ca="1">IF(AX6=0,"",IF(AW6=0,"",IF(OR(B6&lt;=TODAY(),AX6),AW6,"")))</f>
        <v/>
      </c>
      <c r="J6" s="2" t="str">
        <f t="shared" si="0"/>
        <v/>
      </c>
      <c r="K6" s="1">
        <f>IF(AV6=0,AY6,IF(Feiertage!$G$2="ja","00:00",AY6))</f>
        <v>0.33333333333333331</v>
      </c>
      <c r="L6" s="19" t="str">
        <f t="shared" ca="1" si="1"/>
        <v/>
      </c>
      <c r="N6" s="63">
        <v>41640</v>
      </c>
      <c r="O6" s="6">
        <v>0.33333333333333331</v>
      </c>
      <c r="P6" s="6">
        <v>2.0833333333333332E-2</v>
      </c>
      <c r="R6" s="87" t="s">
        <v>6</v>
      </c>
      <c r="S6" s="21">
        <f>SUM(K5:K35)</f>
        <v>7.3333333333333304</v>
      </c>
      <c r="AV6" s="42">
        <f>IF(IFERROR(MATCH($B6,Feiertage!$B$2:$B$49,0)&gt;0,0),1,0)</f>
        <v>0</v>
      </c>
      <c r="AW6" s="58">
        <f t="shared" ref="AW6:AW32" si="2">IF(WEEKDAY(C6)=WEEKDAY($N$5),$P$5,
IF(WEEKDAY(C6)=WEEKDAY($N$6),$P$6,
IF(WEEKDAY(C6)=WEEKDAY($N$7),$P$7,
IF(WEEKDAY(C6)=WEEKDAY($N$8),$P$8,
IF(WEEKDAY(C6)=WEEKDAY($N$9),$P$9,
IF(WEEKDAY(C6)=WEEKDAY($N$10),$P$10,
IF(WEEKDAY(C6)=WEEKDAY($N$11),$P$11,"")))))))</f>
        <v>2.0833333333333332E-2</v>
      </c>
      <c r="AX6" s="59">
        <f t="shared" ref="AX6:AX35" si="3">IF(F6,IF(E6,IF(E6&gt;F6,F6+"24:00"-E6,F6-E6),0),0)+IF(G6,IF(G6,IF(G6&gt;H6,H6+"24:00"-G6,H6-G6),0),0)</f>
        <v>0</v>
      </c>
      <c r="AY6" s="59">
        <f t="shared" ref="AY6:AY32" si="4">IF(WEEKDAY(C6)=WEEKDAY($N$5),$O$5,
IF(WEEKDAY(C6)=WEEKDAY($N$6),$O$6,
IF(WEEKDAY(C6)=WEEKDAY($N$7),$O$7,
IF(WEEKDAY(C6)=WEEKDAY($N$8),$O$8,
IF(WEEKDAY(C6)=WEEKDAY($N$9),$O$9,
IF(WEEKDAY(C6)=WEEKDAY($N$10),$O$10,
IF(WEEKDAY(C6)=WEEKDAY($N$11),$O$11,"")))))))</f>
        <v>0.33333333333333331</v>
      </c>
    </row>
    <row r="7" spans="1:51" ht="21" x14ac:dyDescent="0.35">
      <c r="B7" s="60">
        <f t="shared" ref="B7:B32" si="5">B6+1</f>
        <v>44897</v>
      </c>
      <c r="C7" s="61">
        <f t="shared" ref="C7:C35" si="6">B7</f>
        <v>44897</v>
      </c>
      <c r="D7" s="62"/>
      <c r="E7" s="2"/>
      <c r="F7" s="2"/>
      <c r="G7" s="2"/>
      <c r="H7" s="2"/>
      <c r="I7" s="2" t="str">
        <f t="shared" ref="I7:I35" ca="1" si="7">IF(AX7=0,"",IF(AW7=0,"",IF(OR(B7&lt;=TODAY(),AX7),AW7,"")))</f>
        <v/>
      </c>
      <c r="J7" s="2" t="str">
        <f t="shared" si="0"/>
        <v/>
      </c>
      <c r="K7" s="1">
        <f>IF(AV7=0,AY7,IF(Feiertage!$G$2="ja","00:00",AY7))</f>
        <v>0.33333333333333331</v>
      </c>
      <c r="L7" s="19" t="str">
        <f t="shared" ca="1" si="1"/>
        <v/>
      </c>
      <c r="N7" s="63">
        <v>41641</v>
      </c>
      <c r="O7" s="6">
        <v>0.33333333333333331</v>
      </c>
      <c r="P7" s="6">
        <v>2.0833333333333332E-2</v>
      </c>
      <c r="R7" s="87" t="s">
        <v>7</v>
      </c>
      <c r="S7" s="21">
        <f>SUM(J5:J35)</f>
        <v>0</v>
      </c>
      <c r="AV7" s="42">
        <f>IF(IFERROR(MATCH($B7,Feiertage!$B$2:$B$49,0)&gt;0,0),1,0)</f>
        <v>0</v>
      </c>
      <c r="AW7" s="58">
        <f t="shared" si="2"/>
        <v>2.0833333333333332E-2</v>
      </c>
      <c r="AX7" s="59">
        <f t="shared" si="3"/>
        <v>0</v>
      </c>
      <c r="AY7" s="59">
        <f t="shared" si="4"/>
        <v>0.33333333333333331</v>
      </c>
    </row>
    <row r="8" spans="1:51" ht="21" x14ac:dyDescent="0.35">
      <c r="B8" s="60">
        <f t="shared" si="5"/>
        <v>44898</v>
      </c>
      <c r="C8" s="61">
        <f t="shared" si="6"/>
        <v>44898</v>
      </c>
      <c r="D8" s="62"/>
      <c r="E8" s="2"/>
      <c r="F8" s="2"/>
      <c r="G8" s="2"/>
      <c r="H8" s="2"/>
      <c r="I8" s="2" t="str">
        <f t="shared" ca="1" si="7"/>
        <v/>
      </c>
      <c r="J8" s="2" t="str">
        <f t="shared" si="0"/>
        <v/>
      </c>
      <c r="K8" s="1">
        <f>IF(AV8=0,AY8,IF(Feiertage!$G$2="ja","00:00",AY8))</f>
        <v>0.33333333333333331</v>
      </c>
      <c r="L8" s="19" t="str">
        <f t="shared" ca="1" si="1"/>
        <v/>
      </c>
      <c r="N8" s="63">
        <v>41642</v>
      </c>
      <c r="O8" s="6">
        <v>0.33333333333333331</v>
      </c>
      <c r="P8" s="6">
        <v>2.0833333333333332E-2</v>
      </c>
      <c r="R8" s="88" t="str">
        <f xml:space="preserve"> "Saldo " &amp; TEXT(B1,"MMMM")</f>
        <v>Saldo Dezember</v>
      </c>
      <c r="S8" s="21">
        <f ca="1">SUM(L5:L35)</f>
        <v>0</v>
      </c>
      <c r="AV8" s="42">
        <f>IF(IFERROR(MATCH($B8,Feiertage!$B$2:$B$49,0)&gt;0,0),1,0)</f>
        <v>0</v>
      </c>
      <c r="AW8" s="58">
        <f t="shared" si="2"/>
        <v>2.0833333333333332E-2</v>
      </c>
      <c r="AX8" s="59">
        <f t="shared" si="3"/>
        <v>0</v>
      </c>
      <c r="AY8" s="59">
        <f t="shared" si="4"/>
        <v>0.33333333333333331</v>
      </c>
    </row>
    <row r="9" spans="1:51" ht="21.75" thickBot="1" x14ac:dyDescent="0.4">
      <c r="B9" s="60">
        <f t="shared" si="5"/>
        <v>44899</v>
      </c>
      <c r="C9" s="61">
        <f t="shared" si="6"/>
        <v>44899</v>
      </c>
      <c r="D9" s="62"/>
      <c r="E9" s="2"/>
      <c r="F9" s="2"/>
      <c r="G9" s="2"/>
      <c r="H9" s="2"/>
      <c r="I9" s="2" t="str">
        <f t="shared" ca="1" si="7"/>
        <v/>
      </c>
      <c r="J9" s="2" t="str">
        <f t="shared" si="0"/>
        <v/>
      </c>
      <c r="K9" s="1">
        <f>IF(AV9=0,AY9,IF(Feiertage!$G$2="ja","00:00",AY9))</f>
        <v>0</v>
      </c>
      <c r="L9" s="19" t="str">
        <f t="shared" ca="1" si="1"/>
        <v/>
      </c>
      <c r="N9" s="63">
        <v>41643</v>
      </c>
      <c r="O9" s="6">
        <v>0.33333333333333331</v>
      </c>
      <c r="P9" s="6">
        <v>2.0833333333333332E-2</v>
      </c>
      <c r="R9" s="89" t="str">
        <f xml:space="preserve"> "Übertrag in " &amp;  IF( MONTH(B1)=12, YEAR(B1)+1, TEXT(EDATE(B1,1),"MMMM"))</f>
        <v>Übertrag in 2027</v>
      </c>
      <c r="S9" s="22">
        <f ca="1">IF(S5="",0,S5)+S8</f>
        <v>0</v>
      </c>
      <c r="AV9" s="42">
        <f>IF(IFERROR(MATCH($B9,Feiertage!$B$2:$B$49,0)&gt;0,0),1,0)</f>
        <v>0</v>
      </c>
      <c r="AW9" s="58">
        <f t="shared" si="2"/>
        <v>2.0833333333333332E-2</v>
      </c>
      <c r="AX9" s="59">
        <f t="shared" si="3"/>
        <v>0</v>
      </c>
      <c r="AY9" s="59">
        <f t="shared" si="4"/>
        <v>0</v>
      </c>
    </row>
    <row r="10" spans="1:51" ht="18.75" x14ac:dyDescent="0.3">
      <c r="B10" s="60">
        <f t="shared" si="5"/>
        <v>44900</v>
      </c>
      <c r="C10" s="61">
        <f t="shared" si="6"/>
        <v>44900</v>
      </c>
      <c r="D10" s="62"/>
      <c r="E10" s="2"/>
      <c r="F10" s="2"/>
      <c r="G10" s="2"/>
      <c r="H10" s="2"/>
      <c r="I10" s="2" t="str">
        <f t="shared" ca="1" si="7"/>
        <v/>
      </c>
      <c r="J10" s="2" t="str">
        <f t="shared" si="0"/>
        <v/>
      </c>
      <c r="K10" s="1">
        <f>IF(AV10=0,AY10,IF(Feiertage!$G$2="ja","00:00",AY10))</f>
        <v>0</v>
      </c>
      <c r="L10" s="19" t="str">
        <f t="shared" ca="1" si="1"/>
        <v/>
      </c>
      <c r="N10" s="67">
        <v>41644</v>
      </c>
      <c r="O10" s="7">
        <v>0</v>
      </c>
      <c r="P10" s="7">
        <v>2.0833333333333332E-2</v>
      </c>
      <c r="AV10" s="42">
        <f>IF(IFERROR(MATCH($B10,Feiertage!$B$2:$B$49,0)&gt;0,0),1,0)</f>
        <v>0</v>
      </c>
      <c r="AW10" s="58">
        <f t="shared" si="2"/>
        <v>2.0833333333333332E-2</v>
      </c>
      <c r="AX10" s="59">
        <f t="shared" si="3"/>
        <v>0</v>
      </c>
      <c r="AY10" s="59">
        <f t="shared" si="4"/>
        <v>0</v>
      </c>
    </row>
    <row r="11" spans="1:51" ht="19.5" thickBot="1" x14ac:dyDescent="0.35">
      <c r="B11" s="60">
        <f t="shared" si="5"/>
        <v>44901</v>
      </c>
      <c r="C11" s="61">
        <f t="shared" si="6"/>
        <v>44901</v>
      </c>
      <c r="D11" s="62"/>
      <c r="E11" s="2"/>
      <c r="F11" s="2"/>
      <c r="G11" s="2"/>
      <c r="H11" s="2"/>
      <c r="I11" s="2" t="str">
        <f t="shared" ca="1" si="7"/>
        <v/>
      </c>
      <c r="J11" s="2" t="str">
        <f t="shared" si="0"/>
        <v/>
      </c>
      <c r="K11" s="1">
        <f>IF(AV11=0,AY11,IF(Feiertage!$G$2="ja","00:00",AY11))</f>
        <v>0.33333333333333331</v>
      </c>
      <c r="L11" s="19" t="str">
        <f t="shared" ca="1" si="1"/>
        <v/>
      </c>
      <c r="N11" s="68">
        <v>41645</v>
      </c>
      <c r="O11" s="8">
        <v>0</v>
      </c>
      <c r="P11" s="8">
        <v>2.0833333333333332E-2</v>
      </c>
      <c r="AV11" s="42">
        <f>IF(IFERROR(MATCH($B11,Feiertage!$B$2:$B$49,0)&gt;0,0),1,0)</f>
        <v>0</v>
      </c>
      <c r="AW11" s="58">
        <f t="shared" si="2"/>
        <v>2.0833333333333332E-2</v>
      </c>
      <c r="AX11" s="59">
        <f t="shared" si="3"/>
        <v>0</v>
      </c>
      <c r="AY11" s="59">
        <f t="shared" si="4"/>
        <v>0.33333333333333331</v>
      </c>
    </row>
    <row r="12" spans="1:51" ht="20.25" thickTop="1" thickBot="1" x14ac:dyDescent="0.35">
      <c r="B12" s="60">
        <f t="shared" si="5"/>
        <v>44902</v>
      </c>
      <c r="C12" s="61">
        <f t="shared" si="6"/>
        <v>44902</v>
      </c>
      <c r="D12" s="62"/>
      <c r="E12" s="2"/>
      <c r="F12" s="2"/>
      <c r="G12" s="2"/>
      <c r="H12" s="2"/>
      <c r="I12" s="2" t="str">
        <f t="shared" ca="1" si="7"/>
        <v/>
      </c>
      <c r="J12" s="2" t="str">
        <f t="shared" si="0"/>
        <v/>
      </c>
      <c r="K12" s="1">
        <f>IF(AV12=0,AY12,IF(Feiertage!$G$2="ja","00:00",AY12))</f>
        <v>0.33333333333333331</v>
      </c>
      <c r="L12" s="19" t="str">
        <f t="shared" ca="1" si="1"/>
        <v/>
      </c>
      <c r="N12" s="69" t="s">
        <v>9</v>
      </c>
      <c r="O12" s="70">
        <f>SUM(O5:O11)</f>
        <v>1.6666666666666665</v>
      </c>
      <c r="P12" s="71"/>
      <c r="AV12" s="42">
        <f>IF(IFERROR(MATCH($B12,Feiertage!$B$2:$B$49,0)&gt;0,0),1,0)</f>
        <v>0</v>
      </c>
      <c r="AW12" s="58">
        <f t="shared" si="2"/>
        <v>2.0833333333333332E-2</v>
      </c>
      <c r="AX12" s="59">
        <f t="shared" si="3"/>
        <v>0</v>
      </c>
      <c r="AY12" s="59">
        <f t="shared" si="4"/>
        <v>0.33333333333333331</v>
      </c>
    </row>
    <row r="13" spans="1:51" ht="19.5" thickTop="1" x14ac:dyDescent="0.3">
      <c r="B13" s="60">
        <f t="shared" si="5"/>
        <v>44903</v>
      </c>
      <c r="C13" s="61">
        <f t="shared" si="6"/>
        <v>44903</v>
      </c>
      <c r="D13" s="62"/>
      <c r="E13" s="2"/>
      <c r="F13" s="2"/>
      <c r="G13" s="2"/>
      <c r="H13" s="2"/>
      <c r="I13" s="2" t="str">
        <f t="shared" ca="1" si="7"/>
        <v/>
      </c>
      <c r="J13" s="2" t="str">
        <f t="shared" si="0"/>
        <v/>
      </c>
      <c r="K13" s="1">
        <f>IF(AV13=0,AY13,IF(Feiertage!$G$2="ja","00:00",AY13))</f>
        <v>0.33333333333333331</v>
      </c>
      <c r="L13" s="19" t="str">
        <f t="shared" ca="1" si="1"/>
        <v/>
      </c>
      <c r="M13" s="96"/>
      <c r="N13" s="97"/>
      <c r="O13" s="97"/>
      <c r="P13" s="96"/>
      <c r="Q13" s="96"/>
      <c r="R13" s="96"/>
      <c r="S13" s="96"/>
      <c r="AV13" s="42">
        <f>IF(IFERROR(MATCH($B13,Feiertage!$B$2:$B$49,0)&gt;0,0),1,0)</f>
        <v>0</v>
      </c>
      <c r="AW13" s="58">
        <f t="shared" si="2"/>
        <v>2.0833333333333332E-2</v>
      </c>
      <c r="AX13" s="59">
        <f t="shared" si="3"/>
        <v>0</v>
      </c>
      <c r="AY13" s="59">
        <f t="shared" si="4"/>
        <v>0.33333333333333331</v>
      </c>
    </row>
    <row r="14" spans="1:51" ht="18.75" x14ac:dyDescent="0.3">
      <c r="B14" s="60">
        <f t="shared" si="5"/>
        <v>44904</v>
      </c>
      <c r="C14" s="61">
        <f t="shared" si="6"/>
        <v>44904</v>
      </c>
      <c r="D14" s="62"/>
      <c r="E14" s="2"/>
      <c r="F14" s="2"/>
      <c r="G14" s="2"/>
      <c r="H14" s="2"/>
      <c r="I14" s="2" t="str">
        <f t="shared" ca="1" si="7"/>
        <v/>
      </c>
      <c r="J14" s="2" t="str">
        <f t="shared" si="0"/>
        <v/>
      </c>
      <c r="K14" s="1">
        <f>IF(AV14=0,AY14,IF(Feiertage!$G$2="ja","00:00",AY14))</f>
        <v>0.33333333333333331</v>
      </c>
      <c r="L14" s="19" t="str">
        <f t="shared" ca="1" si="1"/>
        <v/>
      </c>
      <c r="M14" s="96"/>
      <c r="N14" s="98"/>
      <c r="O14" s="99"/>
      <c r="P14" s="98"/>
      <c r="Q14" s="96"/>
      <c r="R14" s="96"/>
      <c r="S14" s="96"/>
      <c r="AV14" s="42">
        <f>IF(IFERROR(MATCH($B14,Feiertage!$B$2:$B$49,0)&gt;0,0),1,0)</f>
        <v>0</v>
      </c>
      <c r="AW14" s="58">
        <f t="shared" si="2"/>
        <v>2.0833333333333332E-2</v>
      </c>
      <c r="AX14" s="59">
        <f t="shared" si="3"/>
        <v>0</v>
      </c>
      <c r="AY14" s="59">
        <f t="shared" si="4"/>
        <v>0.33333333333333331</v>
      </c>
    </row>
    <row r="15" spans="1:51" ht="18.75" x14ac:dyDescent="0.3">
      <c r="B15" s="60">
        <f t="shared" si="5"/>
        <v>44905</v>
      </c>
      <c r="C15" s="61">
        <f t="shared" si="6"/>
        <v>44905</v>
      </c>
      <c r="D15" s="62"/>
      <c r="E15" s="2"/>
      <c r="F15" s="2"/>
      <c r="G15" s="2"/>
      <c r="H15" s="2"/>
      <c r="I15" s="2" t="str">
        <f t="shared" ca="1" si="7"/>
        <v/>
      </c>
      <c r="J15" s="2" t="str">
        <f t="shared" si="0"/>
        <v/>
      </c>
      <c r="K15" s="1">
        <f>IF(AV15=0,AY15,IF(Feiertage!$G$2="ja","00:00",AY15))</f>
        <v>0.33333333333333331</v>
      </c>
      <c r="L15" s="19" t="str">
        <f ca="1">IF(OR(B15&lt;=TODAY(),J15),IF(J15&lt;&gt;"",IF(J15-K15=0,"",J15-K15),IF(K15&lt;&gt;"",-K15,"")),"")</f>
        <v/>
      </c>
      <c r="M15" s="96"/>
      <c r="N15" s="96"/>
      <c r="O15" s="96"/>
      <c r="P15" s="96"/>
      <c r="Q15" s="96"/>
      <c r="R15" s="96"/>
      <c r="S15" s="96"/>
      <c r="AV15" s="42">
        <f>IF(IFERROR(MATCH($B15,Feiertage!$B$2:$B$49,0)&gt;0,0),1,0)</f>
        <v>0</v>
      </c>
      <c r="AW15" s="58">
        <f t="shared" si="2"/>
        <v>2.0833333333333332E-2</v>
      </c>
      <c r="AX15" s="59">
        <f t="shared" si="3"/>
        <v>0</v>
      </c>
      <c r="AY15" s="59">
        <f t="shared" si="4"/>
        <v>0.33333333333333331</v>
      </c>
    </row>
    <row r="16" spans="1:51" ht="18.75" x14ac:dyDescent="0.3">
      <c r="B16" s="60">
        <f t="shared" si="5"/>
        <v>44906</v>
      </c>
      <c r="C16" s="61">
        <f t="shared" si="6"/>
        <v>44906</v>
      </c>
      <c r="D16" s="62"/>
      <c r="E16" s="2"/>
      <c r="F16" s="2"/>
      <c r="G16" s="2"/>
      <c r="H16" s="2"/>
      <c r="I16" s="2" t="str">
        <f t="shared" ca="1" si="7"/>
        <v/>
      </c>
      <c r="J16" s="2" t="str">
        <f t="shared" si="0"/>
        <v/>
      </c>
      <c r="K16" s="1">
        <f>IF(AV16=0,AY16,IF(Feiertage!$G$2="ja","00:00",AY16))</f>
        <v>0</v>
      </c>
      <c r="L16" s="19" t="str">
        <f t="shared" ca="1" si="1"/>
        <v/>
      </c>
      <c r="M16" s="96"/>
      <c r="N16" s="96"/>
      <c r="O16" s="96"/>
      <c r="P16" s="96"/>
      <c r="Q16" s="96"/>
      <c r="R16" s="96"/>
      <c r="S16" s="96"/>
      <c r="AV16" s="42">
        <f>IF(IFERROR(MATCH($B16,Feiertage!$B$2:$B$49,0)&gt;0,0),1,0)</f>
        <v>0</v>
      </c>
      <c r="AW16" s="58">
        <f t="shared" si="2"/>
        <v>2.0833333333333332E-2</v>
      </c>
      <c r="AX16" s="59">
        <f t="shared" si="3"/>
        <v>0</v>
      </c>
      <c r="AY16" s="59">
        <f t="shared" si="4"/>
        <v>0</v>
      </c>
    </row>
    <row r="17" spans="2:51" ht="18.75" x14ac:dyDescent="0.3">
      <c r="B17" s="60">
        <f t="shared" si="5"/>
        <v>44907</v>
      </c>
      <c r="C17" s="61">
        <f t="shared" si="6"/>
        <v>44907</v>
      </c>
      <c r="D17" s="62"/>
      <c r="E17" s="2"/>
      <c r="F17" s="2"/>
      <c r="G17" s="2"/>
      <c r="H17" s="2"/>
      <c r="I17" s="2" t="str">
        <f t="shared" ca="1" si="7"/>
        <v/>
      </c>
      <c r="J17" s="2" t="str">
        <f t="shared" si="0"/>
        <v/>
      </c>
      <c r="K17" s="1">
        <f>IF(AV17=0,AY17,IF(Feiertage!$G$2="ja","00:00",AY17))</f>
        <v>0</v>
      </c>
      <c r="L17" s="19" t="str">
        <f t="shared" ca="1" si="1"/>
        <v/>
      </c>
      <c r="M17" s="96"/>
      <c r="N17" s="96"/>
      <c r="O17" s="96"/>
      <c r="P17" s="96"/>
      <c r="Q17" s="96"/>
      <c r="R17" s="96"/>
      <c r="S17" s="96"/>
      <c r="AV17" s="42">
        <f>IF(IFERROR(MATCH($B17,Feiertage!$B$2:$B$49,0)&gt;0,0),1,0)</f>
        <v>0</v>
      </c>
      <c r="AW17" s="58">
        <f t="shared" si="2"/>
        <v>2.0833333333333332E-2</v>
      </c>
      <c r="AX17" s="59">
        <f t="shared" si="3"/>
        <v>0</v>
      </c>
      <c r="AY17" s="59">
        <f t="shared" si="4"/>
        <v>0</v>
      </c>
    </row>
    <row r="18" spans="2:51" ht="18.75" x14ac:dyDescent="0.3">
      <c r="B18" s="60">
        <f t="shared" si="5"/>
        <v>44908</v>
      </c>
      <c r="C18" s="61">
        <f t="shared" si="6"/>
        <v>44908</v>
      </c>
      <c r="D18" s="62"/>
      <c r="E18" s="2"/>
      <c r="F18" s="2"/>
      <c r="G18" s="2"/>
      <c r="H18" s="2"/>
      <c r="I18" s="2" t="str">
        <f t="shared" ca="1" si="7"/>
        <v/>
      </c>
      <c r="J18" s="2" t="str">
        <f>IF(AX18=0,"",IF(I18&lt;&gt;"",AX18-I18,AX18))</f>
        <v/>
      </c>
      <c r="K18" s="1">
        <f>IF(AV18=0,AY18,IF(Feiertage!$G$2="ja","00:00",AY18))</f>
        <v>0.33333333333333331</v>
      </c>
      <c r="L18" s="19" t="str">
        <f t="shared" ca="1" si="1"/>
        <v/>
      </c>
      <c r="M18" s="96"/>
      <c r="N18" s="96"/>
      <c r="O18" s="96"/>
      <c r="P18" s="96"/>
      <c r="Q18" s="96"/>
      <c r="R18" s="96"/>
      <c r="S18" s="96"/>
      <c r="AV18" s="42">
        <f>IF(IFERROR(MATCH($B18,Feiertage!$B$2:$B$49,0)&gt;0,0),1,0)</f>
        <v>0</v>
      </c>
      <c r="AW18" s="58">
        <f t="shared" si="2"/>
        <v>2.0833333333333332E-2</v>
      </c>
      <c r="AX18" s="59">
        <f t="shared" si="3"/>
        <v>0</v>
      </c>
      <c r="AY18" s="59">
        <f t="shared" si="4"/>
        <v>0.33333333333333331</v>
      </c>
    </row>
    <row r="19" spans="2:51" ht="18.75" x14ac:dyDescent="0.3">
      <c r="B19" s="60">
        <f t="shared" si="5"/>
        <v>44909</v>
      </c>
      <c r="C19" s="61">
        <f t="shared" si="6"/>
        <v>44909</v>
      </c>
      <c r="D19" s="62"/>
      <c r="E19" s="2"/>
      <c r="F19" s="2"/>
      <c r="G19" s="2"/>
      <c r="H19" s="2"/>
      <c r="I19" s="2" t="str">
        <f t="shared" ca="1" si="7"/>
        <v/>
      </c>
      <c r="J19" s="2" t="str">
        <f t="shared" si="0"/>
        <v/>
      </c>
      <c r="K19" s="1">
        <f>IF(AV19=0,AY19,IF(Feiertage!$G$2="ja","00:00",AY19))</f>
        <v>0.33333333333333331</v>
      </c>
      <c r="L19" s="19" t="str">
        <f t="shared" ca="1" si="1"/>
        <v/>
      </c>
      <c r="M19" s="96"/>
      <c r="N19" s="96"/>
      <c r="O19" s="96"/>
      <c r="P19" s="96"/>
      <c r="Q19" s="96"/>
      <c r="R19" s="96"/>
      <c r="S19" s="96"/>
      <c r="AV19" s="42">
        <f>IF(IFERROR(MATCH($B19,Feiertage!$B$2:$B$49,0)&gt;0,0),1,0)</f>
        <v>0</v>
      </c>
      <c r="AW19" s="58">
        <f t="shared" si="2"/>
        <v>2.0833333333333332E-2</v>
      </c>
      <c r="AX19" s="59">
        <f t="shared" si="3"/>
        <v>0</v>
      </c>
      <c r="AY19" s="59">
        <f t="shared" si="4"/>
        <v>0.33333333333333331</v>
      </c>
    </row>
    <row r="20" spans="2:51" ht="18.75" x14ac:dyDescent="0.3">
      <c r="B20" s="60">
        <f t="shared" si="5"/>
        <v>44910</v>
      </c>
      <c r="C20" s="61">
        <f t="shared" si="6"/>
        <v>44910</v>
      </c>
      <c r="D20" s="62"/>
      <c r="E20" s="2"/>
      <c r="F20" s="2"/>
      <c r="G20" s="2"/>
      <c r="H20" s="2"/>
      <c r="I20" s="2" t="str">
        <f t="shared" ca="1" si="7"/>
        <v/>
      </c>
      <c r="J20" s="2" t="str">
        <f t="shared" si="0"/>
        <v/>
      </c>
      <c r="K20" s="1">
        <f>IF(AV20=0,AY20,IF(Feiertage!$G$2="ja","00:00",AY20))</f>
        <v>0.33333333333333331</v>
      </c>
      <c r="L20" s="19" t="str">
        <f t="shared" ca="1" si="1"/>
        <v/>
      </c>
      <c r="M20" s="96"/>
      <c r="N20" s="96"/>
      <c r="O20" s="96"/>
      <c r="P20" s="96"/>
      <c r="Q20" s="96"/>
      <c r="R20" s="96"/>
      <c r="S20" s="96"/>
      <c r="AV20" s="42">
        <f>IF(IFERROR(MATCH($B20,Feiertage!$B$2:$B$49,0)&gt;0,0),1,0)</f>
        <v>0</v>
      </c>
      <c r="AW20" s="58">
        <f t="shared" si="2"/>
        <v>2.0833333333333332E-2</v>
      </c>
      <c r="AX20" s="59">
        <f t="shared" si="3"/>
        <v>0</v>
      </c>
      <c r="AY20" s="59">
        <f t="shared" si="4"/>
        <v>0.33333333333333331</v>
      </c>
    </row>
    <row r="21" spans="2:51" ht="18.75" x14ac:dyDescent="0.3">
      <c r="B21" s="60">
        <f t="shared" si="5"/>
        <v>44911</v>
      </c>
      <c r="C21" s="61">
        <f t="shared" si="6"/>
        <v>44911</v>
      </c>
      <c r="D21" s="62"/>
      <c r="E21" s="2"/>
      <c r="F21" s="2"/>
      <c r="G21" s="2"/>
      <c r="H21" s="2"/>
      <c r="I21" s="2" t="str">
        <f t="shared" ca="1" si="7"/>
        <v/>
      </c>
      <c r="J21" s="2" t="str">
        <f t="shared" si="0"/>
        <v/>
      </c>
      <c r="K21" s="1">
        <f>IF(AV21=0,AY21,IF(Feiertage!$G$2="ja","00:00",AY21))</f>
        <v>0.33333333333333331</v>
      </c>
      <c r="L21" s="19" t="str">
        <f t="shared" ca="1" si="1"/>
        <v/>
      </c>
      <c r="M21" s="96"/>
      <c r="N21" s="96"/>
      <c r="O21" s="96"/>
      <c r="P21" s="96"/>
      <c r="Q21" s="96"/>
      <c r="R21" s="96"/>
      <c r="S21" s="96"/>
      <c r="AV21" s="42">
        <f>IF(IFERROR(MATCH($B21,Feiertage!$B$2:$B$49,0)&gt;0,0),1,0)</f>
        <v>0</v>
      </c>
      <c r="AW21" s="58">
        <f t="shared" si="2"/>
        <v>2.0833333333333332E-2</v>
      </c>
      <c r="AX21" s="59">
        <f t="shared" si="3"/>
        <v>0</v>
      </c>
      <c r="AY21" s="59">
        <f t="shared" si="4"/>
        <v>0.33333333333333331</v>
      </c>
    </row>
    <row r="22" spans="2:51" ht="18.75" x14ac:dyDescent="0.3">
      <c r="B22" s="60">
        <f t="shared" si="5"/>
        <v>44912</v>
      </c>
      <c r="C22" s="61">
        <f t="shared" si="6"/>
        <v>44912</v>
      </c>
      <c r="D22" s="62"/>
      <c r="E22" s="2"/>
      <c r="F22" s="2"/>
      <c r="G22" s="2"/>
      <c r="H22" s="2"/>
      <c r="I22" s="2" t="str">
        <f t="shared" ca="1" si="7"/>
        <v/>
      </c>
      <c r="J22" s="2" t="str">
        <f t="shared" si="0"/>
        <v/>
      </c>
      <c r="K22" s="1">
        <f>IF(AV22=0,AY22,IF(Feiertage!$G$2="ja","00:00",AY22))</f>
        <v>0.33333333333333331</v>
      </c>
      <c r="L22" s="19" t="str">
        <f t="shared" ca="1" si="1"/>
        <v/>
      </c>
      <c r="M22" s="96"/>
      <c r="N22" s="96"/>
      <c r="O22" s="96"/>
      <c r="P22" s="96"/>
      <c r="Q22" s="96"/>
      <c r="R22" s="96"/>
      <c r="S22" s="96"/>
      <c r="AV22" s="42">
        <f>IF(IFERROR(MATCH($B22,Feiertage!$B$2:$B$49,0)&gt;0,0),1,0)</f>
        <v>0</v>
      </c>
      <c r="AW22" s="58">
        <f t="shared" si="2"/>
        <v>2.0833333333333332E-2</v>
      </c>
      <c r="AX22" s="59">
        <f t="shared" si="3"/>
        <v>0</v>
      </c>
      <c r="AY22" s="59">
        <f t="shared" si="4"/>
        <v>0.33333333333333331</v>
      </c>
    </row>
    <row r="23" spans="2:51" ht="18.75" x14ac:dyDescent="0.3">
      <c r="B23" s="60">
        <f t="shared" si="5"/>
        <v>44913</v>
      </c>
      <c r="C23" s="61">
        <f t="shared" si="6"/>
        <v>44913</v>
      </c>
      <c r="D23" s="62"/>
      <c r="E23" s="2"/>
      <c r="F23" s="2"/>
      <c r="G23" s="2"/>
      <c r="H23" s="2"/>
      <c r="I23" s="2" t="str">
        <f t="shared" ca="1" si="7"/>
        <v/>
      </c>
      <c r="J23" s="2" t="str">
        <f t="shared" si="0"/>
        <v/>
      </c>
      <c r="K23" s="1">
        <f>IF(AV23=0,AY23,IF(Feiertage!$G$2="ja","00:00",AY23))</f>
        <v>0</v>
      </c>
      <c r="L23" s="19" t="str">
        <f t="shared" ca="1" si="1"/>
        <v/>
      </c>
      <c r="M23" s="96"/>
      <c r="N23" s="96"/>
      <c r="O23" s="96"/>
      <c r="P23" s="96"/>
      <c r="Q23" s="96"/>
      <c r="R23" s="96"/>
      <c r="S23" s="96"/>
      <c r="AV23" s="42">
        <f>IF(IFERROR(MATCH($B23,Feiertage!$B$2:$B$49,0)&gt;0,0),1,0)</f>
        <v>0</v>
      </c>
      <c r="AW23" s="58">
        <f t="shared" si="2"/>
        <v>2.0833333333333332E-2</v>
      </c>
      <c r="AX23" s="59">
        <f t="shared" si="3"/>
        <v>0</v>
      </c>
      <c r="AY23" s="59">
        <f t="shared" si="4"/>
        <v>0</v>
      </c>
    </row>
    <row r="24" spans="2:51" ht="18.75" x14ac:dyDescent="0.3">
      <c r="B24" s="60">
        <f t="shared" si="5"/>
        <v>44914</v>
      </c>
      <c r="C24" s="61">
        <f t="shared" si="6"/>
        <v>44914</v>
      </c>
      <c r="D24" s="62"/>
      <c r="E24" s="2"/>
      <c r="F24" s="2"/>
      <c r="G24" s="2"/>
      <c r="H24" s="2"/>
      <c r="I24" s="2" t="str">
        <f t="shared" ca="1" si="7"/>
        <v/>
      </c>
      <c r="J24" s="2" t="str">
        <f t="shared" si="0"/>
        <v/>
      </c>
      <c r="K24" s="1">
        <f>IF(AV24=0,AY24,IF(Feiertage!$G$2="ja","00:00",AY24))</f>
        <v>0</v>
      </c>
      <c r="L24" s="19" t="str">
        <f t="shared" ca="1" si="1"/>
        <v/>
      </c>
      <c r="M24" s="96"/>
      <c r="N24" s="96"/>
      <c r="O24" s="96"/>
      <c r="P24" s="96"/>
      <c r="Q24" s="96"/>
      <c r="R24" s="96"/>
      <c r="S24" s="96"/>
      <c r="AV24" s="42">
        <f>IF(IFERROR(MATCH($B24,Feiertage!$B$2:$B$49,0)&gt;0,0),1,0)</f>
        <v>0</v>
      </c>
      <c r="AW24" s="58">
        <f t="shared" si="2"/>
        <v>2.0833333333333332E-2</v>
      </c>
      <c r="AX24" s="59">
        <f t="shared" si="3"/>
        <v>0</v>
      </c>
      <c r="AY24" s="59">
        <f t="shared" si="4"/>
        <v>0</v>
      </c>
    </row>
    <row r="25" spans="2:51" ht="18.75" x14ac:dyDescent="0.3">
      <c r="B25" s="60">
        <f t="shared" si="5"/>
        <v>44915</v>
      </c>
      <c r="C25" s="61">
        <f t="shared" si="6"/>
        <v>44915</v>
      </c>
      <c r="D25" s="62"/>
      <c r="E25" s="2"/>
      <c r="F25" s="2"/>
      <c r="G25" s="2"/>
      <c r="H25" s="2"/>
      <c r="I25" s="2" t="str">
        <f t="shared" ca="1" si="7"/>
        <v/>
      </c>
      <c r="J25" s="2" t="str">
        <f t="shared" si="0"/>
        <v/>
      </c>
      <c r="K25" s="1">
        <f>IF(AV25=0,AY25,IF(Feiertage!$G$2="ja","00:00",AY25))</f>
        <v>0.33333333333333331</v>
      </c>
      <c r="L25" s="19" t="str">
        <f t="shared" ca="1" si="1"/>
        <v/>
      </c>
      <c r="M25" s="96"/>
      <c r="N25" s="96"/>
      <c r="O25" s="96"/>
      <c r="P25" s="96"/>
      <c r="Q25" s="96"/>
      <c r="R25" s="96"/>
      <c r="S25" s="96"/>
      <c r="AV25" s="42">
        <f>IF(IFERROR(MATCH($B25,Feiertage!$B$2:$B$49,0)&gt;0,0),1,0)</f>
        <v>0</v>
      </c>
      <c r="AW25" s="58">
        <f t="shared" si="2"/>
        <v>2.0833333333333332E-2</v>
      </c>
      <c r="AX25" s="59">
        <f t="shared" si="3"/>
        <v>0</v>
      </c>
      <c r="AY25" s="59">
        <f t="shared" si="4"/>
        <v>0.33333333333333331</v>
      </c>
    </row>
    <row r="26" spans="2:51" ht="18.75" x14ac:dyDescent="0.3">
      <c r="B26" s="60">
        <f t="shared" si="5"/>
        <v>44916</v>
      </c>
      <c r="C26" s="61">
        <f t="shared" si="6"/>
        <v>44916</v>
      </c>
      <c r="D26" s="62"/>
      <c r="E26" s="2"/>
      <c r="F26" s="2"/>
      <c r="G26" s="2"/>
      <c r="H26" s="2"/>
      <c r="I26" s="2" t="str">
        <f t="shared" ca="1" si="7"/>
        <v/>
      </c>
      <c r="J26" s="2" t="str">
        <f t="shared" si="0"/>
        <v/>
      </c>
      <c r="K26" s="1">
        <f>IF(AV26=0,AY26,IF(Feiertage!$G$2="ja","00:00",AY26))</f>
        <v>0.33333333333333331</v>
      </c>
      <c r="L26" s="19" t="str">
        <f t="shared" ca="1" si="1"/>
        <v/>
      </c>
      <c r="M26" s="96"/>
      <c r="N26" s="96"/>
      <c r="O26" s="96"/>
      <c r="P26" s="96"/>
      <c r="Q26" s="96"/>
      <c r="R26" s="96"/>
      <c r="S26" s="96"/>
      <c r="AV26" s="42">
        <f>IF(IFERROR(MATCH($B26,Feiertage!$B$2:$B$49,0)&gt;0,0),1,0)</f>
        <v>0</v>
      </c>
      <c r="AW26" s="58">
        <f t="shared" si="2"/>
        <v>2.0833333333333332E-2</v>
      </c>
      <c r="AX26" s="59">
        <f t="shared" si="3"/>
        <v>0</v>
      </c>
      <c r="AY26" s="59">
        <f t="shared" si="4"/>
        <v>0.33333333333333331</v>
      </c>
    </row>
    <row r="27" spans="2:51" ht="18.75" x14ac:dyDescent="0.3">
      <c r="B27" s="60">
        <f t="shared" si="5"/>
        <v>44917</v>
      </c>
      <c r="C27" s="61">
        <f t="shared" si="6"/>
        <v>44917</v>
      </c>
      <c r="D27" s="62"/>
      <c r="E27" s="2"/>
      <c r="F27" s="2"/>
      <c r="G27" s="2"/>
      <c r="H27" s="2"/>
      <c r="I27" s="2" t="str">
        <f t="shared" ca="1" si="7"/>
        <v/>
      </c>
      <c r="J27" s="2" t="str">
        <f t="shared" si="0"/>
        <v/>
      </c>
      <c r="K27" s="1">
        <f>IF(AV27=0,AY27,IF(Feiertage!$G$2="ja","00:00",AY27))</f>
        <v>0.33333333333333331</v>
      </c>
      <c r="L27" s="19" t="str">
        <f t="shared" ca="1" si="1"/>
        <v/>
      </c>
      <c r="M27" s="96"/>
      <c r="N27" s="96"/>
      <c r="O27" s="96"/>
      <c r="P27" s="96"/>
      <c r="Q27" s="96"/>
      <c r="R27" s="96"/>
      <c r="S27" s="96"/>
      <c r="AV27" s="42">
        <f>IF(IFERROR(MATCH($B27,Feiertage!$B$2:$B$49,0)&gt;0,0),1,0)</f>
        <v>0</v>
      </c>
      <c r="AW27" s="58">
        <f t="shared" si="2"/>
        <v>2.0833333333333332E-2</v>
      </c>
      <c r="AX27" s="59">
        <f t="shared" si="3"/>
        <v>0</v>
      </c>
      <c r="AY27" s="59">
        <f t="shared" si="4"/>
        <v>0.33333333333333331</v>
      </c>
    </row>
    <row r="28" spans="2:51" ht="18.75" x14ac:dyDescent="0.3">
      <c r="B28" s="60">
        <f t="shared" si="5"/>
        <v>44918</v>
      </c>
      <c r="C28" s="61">
        <f t="shared" si="6"/>
        <v>44918</v>
      </c>
      <c r="D28" s="62"/>
      <c r="E28" s="2"/>
      <c r="F28" s="2"/>
      <c r="G28" s="2"/>
      <c r="H28" s="2"/>
      <c r="I28" s="2" t="str">
        <f t="shared" ca="1" si="7"/>
        <v/>
      </c>
      <c r="J28" s="2" t="str">
        <f t="shared" si="0"/>
        <v/>
      </c>
      <c r="K28" s="1">
        <f>IF(AV28=0,AY28,IF(Feiertage!$G$2="ja","00:00",AY28))</f>
        <v>0.33333333333333331</v>
      </c>
      <c r="L28" s="19" t="str">
        <f t="shared" ca="1" si="1"/>
        <v/>
      </c>
      <c r="M28" s="96"/>
      <c r="N28" s="96"/>
      <c r="O28" s="96"/>
      <c r="P28" s="96"/>
      <c r="Q28" s="96"/>
      <c r="R28" s="96"/>
      <c r="S28" s="96"/>
      <c r="AV28" s="42">
        <f>IF(IFERROR(MATCH($B28,Feiertage!$B$2:$B$49,0)&gt;0,0),1,0)</f>
        <v>0</v>
      </c>
      <c r="AW28" s="58">
        <f t="shared" si="2"/>
        <v>2.0833333333333332E-2</v>
      </c>
      <c r="AX28" s="59">
        <f t="shared" si="3"/>
        <v>0</v>
      </c>
      <c r="AY28" s="59">
        <f t="shared" si="4"/>
        <v>0.33333333333333331</v>
      </c>
    </row>
    <row r="29" spans="2:51" ht="18.75" x14ac:dyDescent="0.3">
      <c r="B29" s="60">
        <f t="shared" si="5"/>
        <v>44919</v>
      </c>
      <c r="C29" s="61">
        <f t="shared" si="6"/>
        <v>44919</v>
      </c>
      <c r="D29" s="62"/>
      <c r="E29" s="2"/>
      <c r="F29" s="2"/>
      <c r="G29" s="2"/>
      <c r="H29" s="2"/>
      <c r="I29" s="2" t="str">
        <f t="shared" ca="1" si="7"/>
        <v/>
      </c>
      <c r="J29" s="2" t="str">
        <f t="shared" si="0"/>
        <v/>
      </c>
      <c r="K29" s="1" t="str">
        <f>IF(AV29=0,AY29,IF(Feiertage!$G$2="ja","00:00",AY29))</f>
        <v>00:00</v>
      </c>
      <c r="L29" s="19" t="str">
        <f t="shared" ca="1" si="1"/>
        <v/>
      </c>
      <c r="M29" s="96"/>
      <c r="N29" s="96"/>
      <c r="O29" s="96"/>
      <c r="P29" s="96"/>
      <c r="Q29" s="96"/>
      <c r="R29" s="96"/>
      <c r="S29" s="96"/>
      <c r="AV29" s="42">
        <f>IF(IFERROR(MATCH($B29,Feiertage!$B$2:$B$49,0)&gt;0,0),1,0)</f>
        <v>1</v>
      </c>
      <c r="AW29" s="58">
        <f t="shared" si="2"/>
        <v>2.0833333333333332E-2</v>
      </c>
      <c r="AX29" s="59">
        <f t="shared" si="3"/>
        <v>0</v>
      </c>
      <c r="AY29" s="59">
        <f t="shared" si="4"/>
        <v>0.33333333333333331</v>
      </c>
    </row>
    <row r="30" spans="2:51" ht="18.75" x14ac:dyDescent="0.3">
      <c r="B30" s="60">
        <f t="shared" si="5"/>
        <v>44920</v>
      </c>
      <c r="C30" s="61">
        <f t="shared" si="6"/>
        <v>44920</v>
      </c>
      <c r="D30" s="62"/>
      <c r="E30" s="2"/>
      <c r="F30" s="2"/>
      <c r="G30" s="2"/>
      <c r="H30" s="2"/>
      <c r="I30" s="2" t="str">
        <f t="shared" ca="1" si="7"/>
        <v/>
      </c>
      <c r="J30" s="2" t="str">
        <f t="shared" si="0"/>
        <v/>
      </c>
      <c r="K30" s="1" t="str">
        <f>IF(AV30=0,AY30,IF(Feiertage!$G$2="ja","00:00",AY30))</f>
        <v>00:00</v>
      </c>
      <c r="L30" s="19" t="str">
        <f t="shared" ca="1" si="1"/>
        <v/>
      </c>
      <c r="M30" s="96"/>
      <c r="N30" s="96"/>
      <c r="O30" s="96"/>
      <c r="P30" s="96"/>
      <c r="Q30" s="96"/>
      <c r="R30" s="96"/>
      <c r="S30" s="96"/>
      <c r="AV30" s="42">
        <f>IF(IFERROR(MATCH($B30,Feiertage!$B$2:$B$49,0)&gt;0,0),1,0)</f>
        <v>1</v>
      </c>
      <c r="AW30" s="58">
        <f t="shared" si="2"/>
        <v>2.0833333333333332E-2</v>
      </c>
      <c r="AX30" s="59">
        <f t="shared" si="3"/>
        <v>0</v>
      </c>
      <c r="AY30" s="59">
        <f t="shared" si="4"/>
        <v>0</v>
      </c>
    </row>
    <row r="31" spans="2:51" ht="18.75" x14ac:dyDescent="0.3">
      <c r="B31" s="60">
        <f t="shared" si="5"/>
        <v>44921</v>
      </c>
      <c r="C31" s="61">
        <f t="shared" si="6"/>
        <v>44921</v>
      </c>
      <c r="D31" s="62"/>
      <c r="E31" s="2"/>
      <c r="F31" s="2"/>
      <c r="G31" s="2"/>
      <c r="H31" s="2"/>
      <c r="I31" s="2" t="str">
        <f t="shared" ca="1" si="7"/>
        <v/>
      </c>
      <c r="J31" s="2" t="str">
        <f t="shared" si="0"/>
        <v/>
      </c>
      <c r="K31" s="1">
        <f>IF(AV31=0,AY31,IF(Feiertage!$G$2="ja","00:00",AY31))</f>
        <v>0</v>
      </c>
      <c r="L31" s="19" t="str">
        <f t="shared" ca="1" si="1"/>
        <v/>
      </c>
      <c r="M31" s="96"/>
      <c r="N31" s="96"/>
      <c r="O31" s="96"/>
      <c r="P31" s="96"/>
      <c r="Q31" s="96"/>
      <c r="R31" s="96"/>
      <c r="S31" s="96"/>
      <c r="AV31" s="42">
        <f>IF(IFERROR(MATCH($B31,Feiertage!$B$2:$B$49,0)&gt;0,0),1,0)</f>
        <v>0</v>
      </c>
      <c r="AW31" s="58">
        <f t="shared" si="2"/>
        <v>2.0833333333333332E-2</v>
      </c>
      <c r="AX31" s="59">
        <f t="shared" si="3"/>
        <v>0</v>
      </c>
      <c r="AY31" s="59">
        <f t="shared" si="4"/>
        <v>0</v>
      </c>
    </row>
    <row r="32" spans="2:51" ht="18.75" x14ac:dyDescent="0.3">
      <c r="B32" s="60">
        <f t="shared" si="5"/>
        <v>44922</v>
      </c>
      <c r="C32" s="61">
        <f t="shared" si="6"/>
        <v>44922</v>
      </c>
      <c r="D32" s="62"/>
      <c r="E32" s="2"/>
      <c r="F32" s="2"/>
      <c r="G32" s="2"/>
      <c r="H32" s="2"/>
      <c r="I32" s="2" t="str">
        <f t="shared" ca="1" si="7"/>
        <v/>
      </c>
      <c r="J32" s="2" t="str">
        <f t="shared" si="0"/>
        <v/>
      </c>
      <c r="K32" s="1">
        <f>IF(AV32=0,AY32,IF(Feiertage!$G$2="ja","00:00",AY32))</f>
        <v>0.33333333333333331</v>
      </c>
      <c r="L32" s="19" t="str">
        <f t="shared" ca="1" si="1"/>
        <v/>
      </c>
      <c r="M32" s="96"/>
      <c r="N32" s="96"/>
      <c r="O32" s="96"/>
      <c r="P32" s="96"/>
      <c r="Q32" s="96"/>
      <c r="R32" s="96"/>
      <c r="S32" s="96"/>
      <c r="AV32" s="42">
        <f>IF(IFERROR(MATCH($B32,Feiertage!$B$2:$B$49,0)&gt;0,0),1,0)</f>
        <v>0</v>
      </c>
      <c r="AW32" s="58">
        <f t="shared" si="2"/>
        <v>2.0833333333333332E-2</v>
      </c>
      <c r="AX32" s="59">
        <f t="shared" si="3"/>
        <v>0</v>
      </c>
      <c r="AY32" s="59">
        <f t="shared" si="4"/>
        <v>0.33333333333333331</v>
      </c>
    </row>
    <row r="33" spans="2:51" ht="18.75" x14ac:dyDescent="0.3">
      <c r="B33" s="60">
        <f>IF(B32&lt;&gt;"",IF(MONTH($B$1)&lt;MONTH(B32+1),"",B32+1),"")</f>
        <v>44923</v>
      </c>
      <c r="C33" s="61">
        <f t="shared" si="6"/>
        <v>44923</v>
      </c>
      <c r="D33" s="62"/>
      <c r="E33" s="2"/>
      <c r="F33" s="2"/>
      <c r="G33" s="2"/>
      <c r="H33" s="2"/>
      <c r="I33" s="2" t="str">
        <f t="shared" ca="1" si="7"/>
        <v/>
      </c>
      <c r="J33" s="2" t="str">
        <f t="shared" si="0"/>
        <v/>
      </c>
      <c r="K33" s="1">
        <f>IF(AV33=0,AY33,IF(Feiertage!$G$2="ja","00:00",AY33))</f>
        <v>0.33333333333333331</v>
      </c>
      <c r="L33" s="19" t="str">
        <f t="shared" ca="1" si="1"/>
        <v/>
      </c>
      <c r="M33" s="96"/>
      <c r="N33" s="96"/>
      <c r="O33" s="96"/>
      <c r="P33" s="96"/>
      <c r="Q33" s="96"/>
      <c r="R33" s="96"/>
      <c r="S33" s="96"/>
      <c r="AV33" s="42">
        <f>IF(IFERROR(MATCH($B33,Feiertage!$B$2:$B$49,0)&gt;0,0),1,0)</f>
        <v>0</v>
      </c>
      <c r="AW33" s="58">
        <f>IFERROR(IF(WEEKDAY(C33)=WEEKDAY($N$5),$P$5,
IF(WEEKDAY(C33)=WEEKDAY($N$6),$P$6,
IF(WEEKDAY(C33)=WEEKDAY($N$7),$P$7,
IF(WEEKDAY(C33)=WEEKDAY($N$8),$P$8,
IF(WEEKDAY(C33)=WEEKDAY($N$9),$P$9,
IF(WEEKDAY(C33)=WEEKDAY($N$10),$P$10,
IF(WEEKDAY(C33)=WEEKDAY($N$11),$P$11,""))))))),"")</f>
        <v>2.0833333333333332E-2</v>
      </c>
      <c r="AX33" s="59">
        <f t="shared" si="3"/>
        <v>0</v>
      </c>
      <c r="AY33" s="59">
        <f>IFERROR(IF(WEEKDAY(C33)=WEEKDAY($N$5),$O$5,
IF(WEEKDAY(C33)=WEEKDAY($N$6),$O$6,
IF(WEEKDAY(C33)=WEEKDAY($N$7),$O$7,
IF(WEEKDAY(C33)=WEEKDAY($N$8),$O$8,
IF(WEEKDAY(C33)=WEEKDAY($N$9),$O$9,
IF(WEEKDAY(C33)=WEEKDAY($N$10),$O$10,
IF(WEEKDAY(C33)=WEEKDAY($N$11),$O$11,""))))))),"")</f>
        <v>0.33333333333333331</v>
      </c>
    </row>
    <row r="34" spans="2:51" ht="18.75" x14ac:dyDescent="0.3">
      <c r="B34" s="60">
        <f t="shared" ref="B34:B35" si="8">IF(B33&lt;&gt;"",IF(MONTH($B$1)&lt;MONTH(B33+1),"",B33+1),"")</f>
        <v>44924</v>
      </c>
      <c r="C34" s="61">
        <f t="shared" si="6"/>
        <v>44924</v>
      </c>
      <c r="D34" s="62"/>
      <c r="E34" s="2"/>
      <c r="F34" s="2"/>
      <c r="G34" s="2"/>
      <c r="H34" s="2"/>
      <c r="I34" s="2" t="str">
        <f t="shared" ca="1" si="7"/>
        <v/>
      </c>
      <c r="J34" s="2" t="str">
        <f t="shared" si="0"/>
        <v/>
      </c>
      <c r="K34" s="1">
        <f>IF(AV34=0,AY34,IF(Feiertage!$G$2="ja","00:00",AY34))</f>
        <v>0.33333333333333331</v>
      </c>
      <c r="L34" s="19" t="str">
        <f t="shared" ca="1" si="1"/>
        <v/>
      </c>
      <c r="M34" s="96"/>
      <c r="N34" s="96"/>
      <c r="O34" s="96"/>
      <c r="P34" s="96"/>
      <c r="Q34" s="96"/>
      <c r="R34" s="96"/>
      <c r="S34" s="96"/>
      <c r="AV34" s="42">
        <f>IF(IFERROR(MATCH($B34,Feiertage!$B$2:$B$49,0)&gt;0,0),1,0)</f>
        <v>0</v>
      </c>
      <c r="AW34" s="58">
        <f t="shared" ref="AW34:AW35" si="9">IFERROR(IF(WEEKDAY(C34)=WEEKDAY($N$5),$P$5,
IF(WEEKDAY(C34)=WEEKDAY($N$6),$P$6,
IF(WEEKDAY(C34)=WEEKDAY($N$7),$P$7,
IF(WEEKDAY(C34)=WEEKDAY($N$8),$P$8,
IF(WEEKDAY(C34)=WEEKDAY($N$9),$P$9,
IF(WEEKDAY(C34)=WEEKDAY($N$10),$P$10,
IF(WEEKDAY(C34)=WEEKDAY($N$11),$P$11,""))))))),"")</f>
        <v>2.0833333333333332E-2</v>
      </c>
      <c r="AX34" s="59">
        <f t="shared" si="3"/>
        <v>0</v>
      </c>
      <c r="AY34" s="59">
        <f t="shared" ref="AY34:AY35" si="10">IFERROR(IF(WEEKDAY(C34)=WEEKDAY($N$5),$O$5,
IF(WEEKDAY(C34)=WEEKDAY($N$6),$O$6,
IF(WEEKDAY(C34)=WEEKDAY($N$7),$O$7,
IF(WEEKDAY(C34)=WEEKDAY($N$8),$O$8,
IF(WEEKDAY(C34)=WEEKDAY($N$9),$O$9,
IF(WEEKDAY(C34)=WEEKDAY($N$10),$O$10,
IF(WEEKDAY(C34)=WEEKDAY($N$11),$O$11,""))))))),"")</f>
        <v>0.33333333333333331</v>
      </c>
    </row>
    <row r="35" spans="2:51" ht="19.5" thickBot="1" x14ac:dyDescent="0.35">
      <c r="B35" s="73">
        <f t="shared" si="8"/>
        <v>44925</v>
      </c>
      <c r="C35" s="74">
        <f t="shared" si="6"/>
        <v>44925</v>
      </c>
      <c r="D35" s="75"/>
      <c r="E35" s="3"/>
      <c r="F35" s="3"/>
      <c r="G35" s="3"/>
      <c r="H35" s="3"/>
      <c r="I35" s="4" t="str">
        <f t="shared" ca="1" si="7"/>
        <v/>
      </c>
      <c r="J35" s="4" t="str">
        <f t="shared" si="0"/>
        <v/>
      </c>
      <c r="K35" s="1">
        <f>IF(AV35=0,AY35,IF(Feiertage!$G$2="ja","00:00",AY35))</f>
        <v>0.33333333333333331</v>
      </c>
      <c r="L35" s="20" t="str">
        <f t="shared" ca="1" si="1"/>
        <v/>
      </c>
      <c r="M35" s="96"/>
      <c r="N35" s="96"/>
      <c r="O35" s="96"/>
      <c r="P35" s="96"/>
      <c r="Q35" s="96"/>
      <c r="R35" s="96"/>
      <c r="S35" s="96"/>
      <c r="AV35" s="42">
        <f>IF(IFERROR(MATCH($B35,Feiertage!$B$2:$B$49,0)&gt;0,0),1,0)</f>
        <v>0</v>
      </c>
      <c r="AW35" s="58">
        <f t="shared" si="9"/>
        <v>2.0833333333333332E-2</v>
      </c>
      <c r="AX35" s="59">
        <f t="shared" si="3"/>
        <v>0</v>
      </c>
      <c r="AY35" s="59">
        <f t="shared" si="10"/>
        <v>0.33333333333333331</v>
      </c>
    </row>
    <row r="36" spans="2:51" ht="8.25" customHeight="1" thickTop="1" x14ac:dyDescent="0.25">
      <c r="B36" s="76"/>
      <c r="C36" s="72"/>
      <c r="D36" s="72"/>
      <c r="E36" s="72"/>
      <c r="F36" s="72"/>
      <c r="G36" s="72"/>
      <c r="H36" s="72"/>
      <c r="I36" s="72"/>
      <c r="J36" s="72"/>
      <c r="K36" s="72"/>
      <c r="L36" s="72"/>
    </row>
    <row r="39" spans="2:51" x14ac:dyDescent="0.25">
      <c r="M39" s="77"/>
      <c r="N39" s="78"/>
      <c r="O39" s="79"/>
    </row>
    <row r="41" spans="2:51" ht="15.75" x14ac:dyDescent="0.25">
      <c r="M41" s="80"/>
    </row>
  </sheetData>
  <sheetProtection algorithmName="SHA-512" hashValue="Lnipv7HFG2V3c2gpMilQWSG5g9uTZddljPq9xvA7IAK+1ns/1xrfa65SXXyiXzLElsgleeD1UhjmB7nyxOdtZA==" saltValue="GkhGLQasGJQX92+0Rcvx3Q==" spinCount="100000" sheet="1" objects="1" scenarios="1" formatCells="0" formatColumns="0" formatRows="0"/>
  <customSheetViews>
    <customSheetView guid="{4652D98A-10A8-4A41-BE02-6BC110D8BB01}" showGridLines="0">
      <pane xSplit="4" ySplit="4" topLeftCell="E5" activePane="bottomRight" state="frozen"/>
      <selection pane="bottomRight" activeCell="E40" sqref="E40"/>
      <pageMargins left="0.7" right="0.7" top="0.78740157499999996" bottom="0.78740157499999996" header="0.3" footer="0.3"/>
    </customSheetView>
  </customSheetViews>
  <mergeCells count="4">
    <mergeCell ref="N3:P3"/>
    <mergeCell ref="B1:L1"/>
    <mergeCell ref="E3:H3"/>
    <mergeCell ref="R4:S4"/>
  </mergeCells>
  <conditionalFormatting sqref="B5:L35">
    <cfRule type="expression" dxfId="2" priority="2" stopIfTrue="1">
      <formula>WEEKDAY($B5,2)&gt;5</formula>
    </cfRule>
  </conditionalFormatting>
  <pageMargins left="0.25" right="0.25" top="0.75" bottom="0.75" header="0.3" footer="0.3"/>
  <pageSetup paperSize="9" orientation="portrait" horizontalDpi="4294967293" verticalDpi="0"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stopIfTrue="1" id="{0BBD6B6D-712A-4DD4-BE11-D71527F137C5}">
            <xm:f>MATCH($B5,Feiertage!$B$2:$B$49,0)&gt;0</xm:f>
            <x14:dxf>
              <fill>
                <patternFill>
                  <bgColor theme="5" tint="0.59996337778862885"/>
                </patternFill>
              </fill>
            </x14:dxf>
          </x14:cfRule>
          <xm:sqref>B5:L35</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159D2-C907-459A-9A7A-945FAA34806E}">
  <sheetPr>
    <tabColor theme="7" tint="0.79998168889431442"/>
  </sheetPr>
  <dimension ref="A1:G15"/>
  <sheetViews>
    <sheetView workbookViewId="0">
      <selection activeCell="A7" sqref="A7:G10"/>
    </sheetView>
  </sheetViews>
  <sheetFormatPr baseColWidth="10" defaultRowHeight="15" x14ac:dyDescent="0.25"/>
  <cols>
    <col min="7" max="7" width="20.5703125" customWidth="1"/>
  </cols>
  <sheetData>
    <row r="1" spans="1:7" x14ac:dyDescent="0.25">
      <c r="A1" s="111"/>
      <c r="B1" s="111"/>
      <c r="C1" s="111"/>
      <c r="D1" s="111"/>
      <c r="E1" s="111"/>
      <c r="F1" s="111"/>
      <c r="G1" s="111"/>
    </row>
    <row r="2" spans="1:7" x14ac:dyDescent="0.25">
      <c r="A2" s="111"/>
      <c r="B2" s="111"/>
      <c r="C2" s="111"/>
      <c r="D2" s="111"/>
      <c r="E2" s="111"/>
      <c r="F2" s="111"/>
      <c r="G2" s="111"/>
    </row>
    <row r="3" spans="1:7" x14ac:dyDescent="0.25">
      <c r="A3" s="111"/>
      <c r="B3" s="111"/>
      <c r="C3" s="111"/>
      <c r="D3" s="111"/>
      <c r="E3" s="111"/>
      <c r="F3" s="111"/>
      <c r="G3" s="111"/>
    </row>
    <row r="4" spans="1:7" x14ac:dyDescent="0.25">
      <c r="A4" s="111"/>
      <c r="B4" s="111"/>
      <c r="C4" s="111"/>
      <c r="D4" s="111"/>
      <c r="E4" s="111"/>
      <c r="F4" s="111"/>
      <c r="G4" s="111"/>
    </row>
    <row r="5" spans="1:7" x14ac:dyDescent="0.25">
      <c r="A5" s="112" t="s">
        <v>53</v>
      </c>
      <c r="B5" s="112"/>
      <c r="C5" s="112"/>
      <c r="D5" s="112"/>
      <c r="E5" s="112"/>
      <c r="F5" s="112"/>
      <c r="G5" s="112"/>
    </row>
    <row r="6" spans="1:7" ht="21" customHeight="1" x14ac:dyDescent="0.25">
      <c r="A6" s="112"/>
      <c r="B6" s="112"/>
      <c r="C6" s="112"/>
      <c r="D6" s="112"/>
      <c r="E6" s="112"/>
      <c r="F6" s="112"/>
      <c r="G6" s="112"/>
    </row>
    <row r="7" spans="1:7" x14ac:dyDescent="0.25">
      <c r="A7" s="113" t="s">
        <v>54</v>
      </c>
      <c r="B7" s="113"/>
      <c r="C7" s="113"/>
      <c r="D7" s="113"/>
      <c r="E7" s="113"/>
      <c r="F7" s="113"/>
      <c r="G7" s="113"/>
    </row>
    <row r="8" spans="1:7" x14ac:dyDescent="0.25">
      <c r="A8" s="113"/>
      <c r="B8" s="113"/>
      <c r="C8" s="113"/>
      <c r="D8" s="113"/>
      <c r="E8" s="113"/>
      <c r="F8" s="113"/>
      <c r="G8" s="113"/>
    </row>
    <row r="9" spans="1:7" x14ac:dyDescent="0.25">
      <c r="A9" s="113"/>
      <c r="B9" s="113"/>
      <c r="C9" s="113"/>
      <c r="D9" s="113"/>
      <c r="E9" s="113"/>
      <c r="F9" s="113"/>
      <c r="G9" s="113"/>
    </row>
    <row r="10" spans="1:7" x14ac:dyDescent="0.25">
      <c r="A10" s="113"/>
      <c r="B10" s="113"/>
      <c r="C10" s="113"/>
      <c r="D10" s="113"/>
      <c r="E10" s="113"/>
      <c r="F10" s="113"/>
      <c r="G10" s="113"/>
    </row>
    <row r="11" spans="1:7" x14ac:dyDescent="0.25">
      <c r="A11" s="114" t="s">
        <v>55</v>
      </c>
      <c r="B11" s="114"/>
      <c r="C11" s="114"/>
      <c r="D11" s="114"/>
      <c r="E11" s="114"/>
      <c r="F11" s="114"/>
      <c r="G11" s="114"/>
    </row>
    <row r="12" spans="1:7" x14ac:dyDescent="0.25">
      <c r="A12" s="114"/>
      <c r="B12" s="114"/>
      <c r="C12" s="114"/>
      <c r="D12" s="114"/>
      <c r="E12" s="114"/>
      <c r="F12" s="114"/>
      <c r="G12" s="114"/>
    </row>
    <row r="13" spans="1:7" x14ac:dyDescent="0.25">
      <c r="A13" s="114"/>
      <c r="B13" s="114"/>
      <c r="C13" s="114"/>
      <c r="D13" s="114"/>
      <c r="E13" s="114"/>
      <c r="F13" s="114"/>
      <c r="G13" s="114"/>
    </row>
    <row r="14" spans="1:7" x14ac:dyDescent="0.25">
      <c r="A14" s="114"/>
      <c r="B14" s="114"/>
      <c r="C14" s="114"/>
      <c r="D14" s="114"/>
      <c r="E14" s="114"/>
      <c r="F14" s="114"/>
      <c r="G14" s="114"/>
    </row>
    <row r="15" spans="1:7" x14ac:dyDescent="0.25">
      <c r="A15" s="114"/>
      <c r="B15" s="114"/>
      <c r="C15" s="114"/>
      <c r="D15" s="114"/>
      <c r="E15" s="114"/>
      <c r="F15" s="114"/>
      <c r="G15" s="114"/>
    </row>
  </sheetData>
  <mergeCells count="4">
    <mergeCell ref="A1:G4"/>
    <mergeCell ref="A5:G6"/>
    <mergeCell ref="A7:G10"/>
    <mergeCell ref="A11:G15"/>
  </mergeCells>
  <hyperlinks>
    <hyperlink ref="A5:G6" r:id="rId1" display="office-lernen.com" xr:uid="{06D72FC0-18E6-42B0-80BC-DB9F26921AE2}"/>
  </hyperlinks>
  <pageMargins left="0.7" right="0.7" top="0.78740157499999996" bottom="0.78740157499999996"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3">
    <tabColor theme="4" tint="0.39997558519241921"/>
  </sheetPr>
  <dimension ref="A1:F15"/>
  <sheetViews>
    <sheetView workbookViewId="0"/>
  </sheetViews>
  <sheetFormatPr baseColWidth="10" defaultColWidth="10.7109375" defaultRowHeight="15" x14ac:dyDescent="0.25"/>
  <cols>
    <col min="1" max="1" width="20.42578125" customWidth="1"/>
    <col min="2" max="2" width="14.5703125" customWidth="1"/>
    <col min="3" max="3" width="13.85546875" customWidth="1"/>
    <col min="4" max="4" width="14" customWidth="1"/>
    <col min="5" max="5" width="19.85546875" bestFit="1" customWidth="1"/>
  </cols>
  <sheetData>
    <row r="1" spans="1:6" s="37" customFormat="1" ht="27.75" customHeight="1" thickBot="1" x14ac:dyDescent="0.3">
      <c r="A1" s="35" t="s">
        <v>11</v>
      </c>
      <c r="B1" s="36" t="s">
        <v>7</v>
      </c>
      <c r="C1" s="36" t="s">
        <v>6</v>
      </c>
      <c r="D1" s="36" t="s">
        <v>12</v>
      </c>
      <c r="E1" s="36" t="s">
        <v>14</v>
      </c>
      <c r="F1" s="34"/>
    </row>
    <row r="2" spans="1:6" ht="18.75" x14ac:dyDescent="0.3">
      <c r="A2" s="9">
        <f>Januar!B1</f>
        <v>44561</v>
      </c>
      <c r="B2" s="10">
        <f>Januar!S$7</f>
        <v>0</v>
      </c>
      <c r="C2" s="10">
        <f>Januar!S$6</f>
        <v>6.6666666666666643</v>
      </c>
      <c r="D2" s="10">
        <f ca="1">Januar!S$8</f>
        <v>0</v>
      </c>
      <c r="E2" s="10">
        <f ca="1">Januar!S$9</f>
        <v>0</v>
      </c>
      <c r="F2" s="11"/>
    </row>
    <row r="3" spans="1:6" ht="18.75" x14ac:dyDescent="0.3">
      <c r="A3" s="14">
        <f>EDATE(A2,1)</f>
        <v>44592</v>
      </c>
      <c r="B3" s="15">
        <f>Februar!S$7</f>
        <v>0</v>
      </c>
      <c r="C3" s="15">
        <f>Februar!S$6</f>
        <v>6.6666666666666643</v>
      </c>
      <c r="D3" s="15">
        <f ca="1">Februar!S$8</f>
        <v>0</v>
      </c>
      <c r="E3" s="15">
        <f ca="1">Februar!S$9</f>
        <v>0</v>
      </c>
      <c r="F3" s="11"/>
    </row>
    <row r="4" spans="1:6" ht="18.75" x14ac:dyDescent="0.3">
      <c r="A4" s="12">
        <f>EDATE(A3,1)</f>
        <v>44620</v>
      </c>
      <c r="B4" s="13">
        <f>März!S$7</f>
        <v>0</v>
      </c>
      <c r="C4" s="13">
        <f>März!S$6</f>
        <v>7.3333333333333304</v>
      </c>
      <c r="D4" s="13">
        <f ca="1">März!S$8</f>
        <v>0</v>
      </c>
      <c r="E4" s="13">
        <f ca="1">März!S$9</f>
        <v>0</v>
      </c>
      <c r="F4" s="11"/>
    </row>
    <row r="5" spans="1:6" ht="18.75" x14ac:dyDescent="0.3">
      <c r="A5" s="14">
        <f t="shared" ref="A5:A13" si="0">EDATE(A4,1)</f>
        <v>44651</v>
      </c>
      <c r="B5" s="15">
        <f>April!S$7</f>
        <v>0</v>
      </c>
      <c r="C5" s="15">
        <f>April!S$6</f>
        <v>6.6666666666666643</v>
      </c>
      <c r="D5" s="15">
        <f ca="1">April!S$8</f>
        <v>0</v>
      </c>
      <c r="E5" s="15">
        <f ca="1">April!S$9</f>
        <v>0</v>
      </c>
      <c r="F5" s="11"/>
    </row>
    <row r="6" spans="1:6" ht="18.75" x14ac:dyDescent="0.3">
      <c r="A6" s="12">
        <f t="shared" si="0"/>
        <v>44681</v>
      </c>
      <c r="B6" s="13">
        <f>Mai!S$7</f>
        <v>0</v>
      </c>
      <c r="C6" s="13">
        <f>Mai!S$6</f>
        <v>5.9999999999999982</v>
      </c>
      <c r="D6" s="13">
        <f ca="1">Mai!S$8</f>
        <v>0</v>
      </c>
      <c r="E6" s="13">
        <f ca="1">Mai!S$9</f>
        <v>0</v>
      </c>
      <c r="F6" s="11"/>
    </row>
    <row r="7" spans="1:6" ht="18.75" x14ac:dyDescent="0.3">
      <c r="A7" s="14">
        <f t="shared" si="0"/>
        <v>44712</v>
      </c>
      <c r="B7" s="15">
        <f>Juni!S$7</f>
        <v>0</v>
      </c>
      <c r="C7" s="15">
        <f>Juni!S$6</f>
        <v>7.3333333333333304</v>
      </c>
      <c r="D7" s="15">
        <f ca="1">Juni!S$8</f>
        <v>0</v>
      </c>
      <c r="E7" s="15">
        <f ca="1">Juni!S$9</f>
        <v>0</v>
      </c>
      <c r="F7" s="11"/>
    </row>
    <row r="8" spans="1:6" ht="18.75" x14ac:dyDescent="0.3">
      <c r="A8" s="12">
        <f t="shared" si="0"/>
        <v>44742</v>
      </c>
      <c r="B8" s="13">
        <f>Juli!S$7</f>
        <v>0</v>
      </c>
      <c r="C8" s="13">
        <f>Juli!S$6</f>
        <v>7.6666666666666634</v>
      </c>
      <c r="D8" s="13">
        <f ca="1">Juli!S$8</f>
        <v>0</v>
      </c>
      <c r="E8" s="13">
        <f ca="1">Juli!S$9</f>
        <v>0</v>
      </c>
      <c r="F8" s="11"/>
    </row>
    <row r="9" spans="1:6" ht="18.75" x14ac:dyDescent="0.3">
      <c r="A9" s="14">
        <f t="shared" si="0"/>
        <v>44773</v>
      </c>
      <c r="B9" s="15">
        <f>August!S$7</f>
        <v>0</v>
      </c>
      <c r="C9" s="15">
        <f>August!S$6</f>
        <v>6.9999999999999973</v>
      </c>
      <c r="D9" s="15">
        <f ca="1">August!S$8</f>
        <v>0</v>
      </c>
      <c r="E9" s="15">
        <f ca="1">August!S$9</f>
        <v>0</v>
      </c>
      <c r="F9" s="11"/>
    </row>
    <row r="10" spans="1:6" ht="18.75" x14ac:dyDescent="0.3">
      <c r="A10" s="12">
        <f t="shared" si="0"/>
        <v>44804</v>
      </c>
      <c r="B10" s="13">
        <f>September!S$7</f>
        <v>0</v>
      </c>
      <c r="C10" s="13">
        <f>September!S$6</f>
        <v>7.3333333333333304</v>
      </c>
      <c r="D10" s="13">
        <f ca="1">September!S$8</f>
        <v>0</v>
      </c>
      <c r="E10" s="13">
        <f ca="1">September!S$9</f>
        <v>0</v>
      </c>
      <c r="F10" s="11"/>
    </row>
    <row r="11" spans="1:6" ht="18.75" x14ac:dyDescent="0.3">
      <c r="A11" s="14">
        <f t="shared" si="0"/>
        <v>44834</v>
      </c>
      <c r="B11" s="15">
        <f>Oktober!S$7</f>
        <v>0</v>
      </c>
      <c r="C11" s="15">
        <f>Oktober!S$6</f>
        <v>7.3333333333333304</v>
      </c>
      <c r="D11" s="15">
        <f ca="1">Oktober!S$8</f>
        <v>0</v>
      </c>
      <c r="E11" s="15">
        <f ca="1">Oktober!S$9</f>
        <v>0</v>
      </c>
      <c r="F11" s="11"/>
    </row>
    <row r="12" spans="1:6" ht="18.75" x14ac:dyDescent="0.3">
      <c r="A12" s="12">
        <f t="shared" si="0"/>
        <v>44865</v>
      </c>
      <c r="B12" s="13">
        <f>November!S$7</f>
        <v>0</v>
      </c>
      <c r="C12" s="13">
        <f>November!S$6</f>
        <v>6.9999999999999973</v>
      </c>
      <c r="D12" s="13">
        <f ca="1">November!S$8</f>
        <v>0</v>
      </c>
      <c r="E12" s="13">
        <f ca="1">November!S$9</f>
        <v>0</v>
      </c>
      <c r="F12" s="11"/>
    </row>
    <row r="13" spans="1:6" ht="19.5" thickBot="1" x14ac:dyDescent="0.35">
      <c r="A13" s="16">
        <f t="shared" si="0"/>
        <v>44895</v>
      </c>
      <c r="B13" s="17">
        <f>Dezember!S$7</f>
        <v>0</v>
      </c>
      <c r="C13" s="17">
        <f>Dezember!S$6</f>
        <v>7.3333333333333304</v>
      </c>
      <c r="D13" s="17">
        <f ca="1">Dezember!S$8</f>
        <v>0</v>
      </c>
      <c r="E13" s="17">
        <f ca="1">Dezember!S$9</f>
        <v>0</v>
      </c>
      <c r="F13" s="11"/>
    </row>
    <row r="14" spans="1:6" ht="18.75" x14ac:dyDescent="0.3">
      <c r="A14" s="11"/>
      <c r="B14" s="11"/>
      <c r="C14" s="11"/>
      <c r="D14" s="11"/>
      <c r="E14" s="11"/>
      <c r="F14" s="11"/>
    </row>
    <row r="15" spans="1:6" ht="18.75" x14ac:dyDescent="0.3">
      <c r="A15" s="11"/>
      <c r="B15" s="11"/>
      <c r="C15" s="11"/>
      <c r="D15" s="11"/>
      <c r="E15" s="11"/>
      <c r="F15" s="11"/>
    </row>
  </sheetData>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4">
    <tabColor theme="9" tint="0.59999389629810485"/>
  </sheetPr>
  <dimension ref="A1:S49"/>
  <sheetViews>
    <sheetView workbookViewId="0">
      <selection activeCell="C2" sqref="C2"/>
    </sheetView>
  </sheetViews>
  <sheetFormatPr baseColWidth="10" defaultColWidth="10.7109375" defaultRowHeight="15.75" x14ac:dyDescent="0.25"/>
  <cols>
    <col min="1" max="1" width="21" style="40" customWidth="1"/>
    <col min="2" max="2" width="16.7109375" style="23" hidden="1" customWidth="1"/>
    <col min="3" max="3" width="14.42578125" style="24" customWidth="1"/>
    <col min="4" max="4" width="32" style="24" customWidth="1"/>
    <col min="5" max="5" width="5.5703125" style="23" customWidth="1"/>
    <col min="6" max="6" width="27.7109375" style="23" customWidth="1"/>
    <col min="7" max="7" width="10.7109375" style="23"/>
    <col min="8" max="19" width="11.42578125" style="24"/>
    <col min="20" max="16384" width="10.7109375" style="23"/>
  </cols>
  <sheetData>
    <row r="1" spans="1:19" s="25" customFormat="1" ht="32.25" customHeight="1" x14ac:dyDescent="0.25">
      <c r="A1" s="100" t="s">
        <v>4</v>
      </c>
      <c r="B1" s="32">
        <f>YEAR(Januar!B1)</f>
        <v>2026</v>
      </c>
      <c r="C1" s="33" t="s">
        <v>15</v>
      </c>
      <c r="D1" s="32" t="s">
        <v>50</v>
      </c>
      <c r="H1" s="26"/>
      <c r="I1" s="26"/>
      <c r="J1" s="26"/>
      <c r="K1" s="26"/>
      <c r="L1" s="26"/>
      <c r="M1" s="26"/>
      <c r="N1" s="26"/>
      <c r="O1" s="26"/>
      <c r="P1" s="26"/>
      <c r="Q1" s="26"/>
      <c r="R1" s="26"/>
      <c r="S1" s="26"/>
    </row>
    <row r="2" spans="1:19" x14ac:dyDescent="0.25">
      <c r="A2" s="101">
        <f>DATEVALUE("01.01."&amp;$B$1)</f>
        <v>44561</v>
      </c>
      <c r="B2" s="38">
        <f>IF(C2="x",A2,0)</f>
        <v>44561</v>
      </c>
      <c r="C2" s="27" t="s">
        <v>16</v>
      </c>
      <c r="D2" s="28" t="s">
        <v>17</v>
      </c>
      <c r="F2" s="29" t="s">
        <v>49</v>
      </c>
      <c r="G2" s="30" t="s">
        <v>51</v>
      </c>
    </row>
    <row r="3" spans="1:19" x14ac:dyDescent="0.25">
      <c r="A3" s="101">
        <f>DATEVALUE("02.01."&amp;$B$1)</f>
        <v>44562</v>
      </c>
      <c r="B3" s="38">
        <f>IF(C3="x",A3,0)</f>
        <v>0</v>
      </c>
      <c r="C3" s="27"/>
      <c r="D3" s="28" t="s">
        <v>18</v>
      </c>
      <c r="F3" s="24"/>
      <c r="G3" s="24"/>
    </row>
    <row r="4" spans="1:19" x14ac:dyDescent="0.25">
      <c r="A4" s="101">
        <f>DATEVALUE("06.01."&amp;$B$1)</f>
        <v>44566</v>
      </c>
      <c r="B4" s="38">
        <f t="shared" ref="B4:B49" si="0">IF(C4="x",A4,0)</f>
        <v>44566</v>
      </c>
      <c r="C4" s="27" t="s">
        <v>16</v>
      </c>
      <c r="D4" s="28" t="s">
        <v>19</v>
      </c>
      <c r="F4" s="24"/>
      <c r="G4" s="24"/>
    </row>
    <row r="5" spans="1:19" x14ac:dyDescent="0.25">
      <c r="A5" s="101">
        <f>A8-48</f>
        <v>44607</v>
      </c>
      <c r="B5" s="38">
        <f t="shared" si="0"/>
        <v>0</v>
      </c>
      <c r="C5" s="27"/>
      <c r="D5" s="28" t="s">
        <v>20</v>
      </c>
      <c r="F5" s="24"/>
      <c r="G5" s="24"/>
    </row>
    <row r="6" spans="1:19" x14ac:dyDescent="0.25">
      <c r="A6" s="101">
        <f>A8-2</f>
        <v>44653</v>
      </c>
      <c r="B6" s="38">
        <f t="shared" si="0"/>
        <v>44653</v>
      </c>
      <c r="C6" s="27" t="s">
        <v>16</v>
      </c>
      <c r="D6" s="28" t="s">
        <v>21</v>
      </c>
      <c r="F6" s="24"/>
      <c r="G6" s="24"/>
    </row>
    <row r="7" spans="1:19" x14ac:dyDescent="0.25">
      <c r="A7" s="101">
        <f>A8-1</f>
        <v>44654</v>
      </c>
      <c r="B7" s="38">
        <f t="shared" si="0"/>
        <v>0</v>
      </c>
      <c r="C7" s="27"/>
      <c r="D7" s="28" t="s">
        <v>22</v>
      </c>
      <c r="F7" s="24"/>
      <c r="G7" s="24"/>
    </row>
    <row r="8" spans="1:19" x14ac:dyDescent="0.25">
      <c r="A8" s="101">
        <f>DATE(B1,3,28)+MOD(24-MOD(B1,19)*10.63,29)-MOD(TRUNC(B1*5/4)+MOD(24-MOD(B1,19)*10.63,29)+1,7)</f>
        <v>44655</v>
      </c>
      <c r="B8" s="38">
        <f t="shared" si="0"/>
        <v>44655</v>
      </c>
      <c r="C8" s="27" t="s">
        <v>16</v>
      </c>
      <c r="D8" s="28" t="s">
        <v>23</v>
      </c>
      <c r="F8" s="24"/>
      <c r="G8" s="24"/>
    </row>
    <row r="9" spans="1:19" x14ac:dyDescent="0.25">
      <c r="A9" s="101">
        <f>A8+1</f>
        <v>44656</v>
      </c>
      <c r="B9" s="38">
        <f t="shared" si="0"/>
        <v>44656</v>
      </c>
      <c r="C9" s="27" t="s">
        <v>16</v>
      </c>
      <c r="D9" s="28" t="s">
        <v>24</v>
      </c>
      <c r="F9" s="24"/>
      <c r="G9" s="24"/>
    </row>
    <row r="10" spans="1:19" x14ac:dyDescent="0.25">
      <c r="A10" s="101">
        <f>DATEVALUE("01.05."&amp;$B$1)</f>
        <v>44681</v>
      </c>
      <c r="B10" s="38">
        <f t="shared" si="0"/>
        <v>44681</v>
      </c>
      <c r="C10" s="27" t="s">
        <v>16</v>
      </c>
      <c r="D10" s="28" t="s">
        <v>25</v>
      </c>
      <c r="F10" s="24"/>
      <c r="G10" s="24"/>
    </row>
    <row r="11" spans="1:19" x14ac:dyDescent="0.25">
      <c r="A11" s="101">
        <f>A8+39</f>
        <v>44694</v>
      </c>
      <c r="B11" s="38">
        <f t="shared" si="0"/>
        <v>44694</v>
      </c>
      <c r="C11" s="27" t="s">
        <v>16</v>
      </c>
      <c r="D11" s="28" t="s">
        <v>26</v>
      </c>
      <c r="F11" s="24"/>
      <c r="G11" s="24"/>
    </row>
    <row r="12" spans="1:19" x14ac:dyDescent="0.25">
      <c r="A12" s="101">
        <f>DATE($B$1,5,1)+15-WEEKDAY(DATE($B$1,5,1))</f>
        <v>44690</v>
      </c>
      <c r="B12" s="38">
        <f t="shared" si="0"/>
        <v>0</v>
      </c>
      <c r="C12" s="27"/>
      <c r="D12" s="28" t="s">
        <v>27</v>
      </c>
      <c r="F12" s="24"/>
      <c r="G12" s="24"/>
    </row>
    <row r="13" spans="1:19" x14ac:dyDescent="0.25">
      <c r="A13" s="101">
        <f>A8+48</f>
        <v>44703</v>
      </c>
      <c r="B13" s="38">
        <f t="shared" si="0"/>
        <v>0</v>
      </c>
      <c r="C13" s="27"/>
      <c r="D13" s="28" t="s">
        <v>28</v>
      </c>
      <c r="F13" s="24"/>
      <c r="G13" s="24"/>
    </row>
    <row r="14" spans="1:19" x14ac:dyDescent="0.25">
      <c r="A14" s="101">
        <f>A8+49</f>
        <v>44704</v>
      </c>
      <c r="B14" s="38">
        <f t="shared" si="0"/>
        <v>44704</v>
      </c>
      <c r="C14" s="27" t="s">
        <v>16</v>
      </c>
      <c r="D14" s="28" t="s">
        <v>29</v>
      </c>
      <c r="F14" s="24"/>
      <c r="G14" s="24"/>
    </row>
    <row r="15" spans="1:19" x14ac:dyDescent="0.25">
      <c r="A15" s="101">
        <f>A8+50</f>
        <v>44705</v>
      </c>
      <c r="B15" s="38">
        <f t="shared" si="0"/>
        <v>44705</v>
      </c>
      <c r="C15" s="27" t="s">
        <v>16</v>
      </c>
      <c r="D15" s="28" t="s">
        <v>30</v>
      </c>
      <c r="F15" s="24"/>
      <c r="G15" s="24"/>
    </row>
    <row r="16" spans="1:19" x14ac:dyDescent="0.25">
      <c r="A16" s="101">
        <f>A8+60</f>
        <v>44715</v>
      </c>
      <c r="B16" s="38">
        <f t="shared" si="0"/>
        <v>0</v>
      </c>
      <c r="C16" s="27"/>
      <c r="D16" s="28" t="s">
        <v>31</v>
      </c>
      <c r="F16" s="24"/>
      <c r="G16" s="24"/>
    </row>
    <row r="17" spans="1:7" x14ac:dyDescent="0.25">
      <c r="A17" s="101">
        <f>DATEVALUE("01.08."&amp;$B$1)</f>
        <v>44773</v>
      </c>
      <c r="B17" s="38">
        <f t="shared" si="0"/>
        <v>0</v>
      </c>
      <c r="C17" s="27"/>
      <c r="D17" s="28" t="s">
        <v>32</v>
      </c>
      <c r="F17" s="24"/>
      <c r="G17" s="24"/>
    </row>
    <row r="18" spans="1:7" x14ac:dyDescent="0.25">
      <c r="A18" s="101">
        <f>DATEVALUE("03.10."&amp;$B$1)</f>
        <v>44836</v>
      </c>
      <c r="B18" s="38">
        <f t="shared" si="0"/>
        <v>44836</v>
      </c>
      <c r="C18" s="27" t="s">
        <v>16</v>
      </c>
      <c r="D18" s="28" t="s">
        <v>33</v>
      </c>
      <c r="F18" s="24"/>
      <c r="G18" s="24"/>
    </row>
    <row r="19" spans="1:7" x14ac:dyDescent="0.25">
      <c r="A19" s="101">
        <f>DATE($B$1,10,1)+7-WEEKDAY(DATE($B$1,10,1),2)</f>
        <v>44837</v>
      </c>
      <c r="B19" s="38">
        <f t="shared" si="0"/>
        <v>0</v>
      </c>
      <c r="C19" s="27"/>
      <c r="D19" s="28" t="s">
        <v>34</v>
      </c>
      <c r="F19" s="24"/>
      <c r="G19" s="24"/>
    </row>
    <row r="20" spans="1:7" x14ac:dyDescent="0.25">
      <c r="A20" s="101">
        <f>DATEVALUE("26.10."&amp;$B$1)</f>
        <v>44859</v>
      </c>
      <c r="B20" s="38">
        <f t="shared" si="0"/>
        <v>0</v>
      </c>
      <c r="C20" s="27"/>
      <c r="D20" s="28" t="s">
        <v>35</v>
      </c>
      <c r="F20" s="24"/>
      <c r="G20" s="24"/>
    </row>
    <row r="21" spans="1:7" x14ac:dyDescent="0.25">
      <c r="A21" s="101">
        <f>DATEVALUE("31.10."&amp;$B$1)</f>
        <v>44864</v>
      </c>
      <c r="B21" s="38">
        <f t="shared" si="0"/>
        <v>0</v>
      </c>
      <c r="C21" s="27"/>
      <c r="D21" s="28" t="s">
        <v>36</v>
      </c>
      <c r="F21" s="24"/>
      <c r="G21" s="24"/>
    </row>
    <row r="22" spans="1:7" x14ac:dyDescent="0.25">
      <c r="A22" s="101">
        <f>DATEVALUE("01.11."&amp;$B$1)</f>
        <v>44865</v>
      </c>
      <c r="B22" s="38">
        <f t="shared" si="0"/>
        <v>0</v>
      </c>
      <c r="C22" s="27"/>
      <c r="D22" s="28" t="s">
        <v>37</v>
      </c>
      <c r="F22" s="24"/>
      <c r="G22" s="24"/>
    </row>
    <row r="23" spans="1:7" x14ac:dyDescent="0.25">
      <c r="A23" s="101">
        <f>DATE($B$1,12,25)-WEEKDAY(DATE($B$1,12,25),2)-35</f>
        <v>44879</v>
      </c>
      <c r="B23" s="38">
        <f t="shared" si="0"/>
        <v>0</v>
      </c>
      <c r="C23" s="27"/>
      <c r="D23" s="28" t="s">
        <v>38</v>
      </c>
      <c r="F23" s="24"/>
      <c r="G23" s="24"/>
    </row>
    <row r="24" spans="1:7" x14ac:dyDescent="0.25">
      <c r="A24" s="101">
        <f>DATE($B$1,12,25)-WEEKDAY(DATE($B$1,12,25),2)-32</f>
        <v>44882</v>
      </c>
      <c r="B24" s="38">
        <f t="shared" si="0"/>
        <v>0</v>
      </c>
      <c r="C24" s="27"/>
      <c r="D24" s="28" t="s">
        <v>39</v>
      </c>
      <c r="F24" s="24"/>
      <c r="G24" s="24"/>
    </row>
    <row r="25" spans="1:7" x14ac:dyDescent="0.25">
      <c r="A25" s="101">
        <f>DATE($B$1,12,25)-WEEKDAY(DATE($B$1,12,25),2)-28</f>
        <v>44886</v>
      </c>
      <c r="B25" s="38">
        <f t="shared" si="0"/>
        <v>0</v>
      </c>
      <c r="C25" s="27"/>
      <c r="D25" s="28" t="s">
        <v>40</v>
      </c>
      <c r="F25" s="24"/>
      <c r="G25" s="24"/>
    </row>
    <row r="26" spans="1:7" x14ac:dyDescent="0.25">
      <c r="A26" s="101">
        <f>DATE($B$1,12,25)-WEEKDAY(DATE($B$1,12,25),2)-21</f>
        <v>44893</v>
      </c>
      <c r="B26" s="38">
        <f t="shared" si="0"/>
        <v>0</v>
      </c>
      <c r="C26" s="27"/>
      <c r="D26" s="28" t="s">
        <v>41</v>
      </c>
      <c r="F26" s="24"/>
      <c r="G26" s="24"/>
    </row>
    <row r="27" spans="1:7" x14ac:dyDescent="0.25">
      <c r="A27" s="101">
        <f>DATE($B$1,12,25)-WEEKDAY(DATE($B$1,12,25),2)-14</f>
        <v>44900</v>
      </c>
      <c r="B27" s="38">
        <f t="shared" si="0"/>
        <v>0</v>
      </c>
      <c r="C27" s="27"/>
      <c r="D27" s="28" t="s">
        <v>42</v>
      </c>
      <c r="F27" s="24"/>
      <c r="G27" s="24"/>
    </row>
    <row r="28" spans="1:7" x14ac:dyDescent="0.25">
      <c r="A28" s="101">
        <f>DATE($B$1,12,25)-WEEKDAY(DATE($B$1,12,25),2)-7</f>
        <v>44907</v>
      </c>
      <c r="B28" s="38">
        <f t="shared" si="0"/>
        <v>0</v>
      </c>
      <c r="C28" s="27"/>
      <c r="D28" s="28" t="s">
        <v>43</v>
      </c>
      <c r="F28" s="24"/>
      <c r="G28" s="24"/>
    </row>
    <row r="29" spans="1:7" x14ac:dyDescent="0.25">
      <c r="A29" s="101">
        <f>DATE($B$1,12,25)-WEEKDAY(DATE($B$1,12,25),2)</f>
        <v>44914</v>
      </c>
      <c r="B29" s="38">
        <f t="shared" si="0"/>
        <v>0</v>
      </c>
      <c r="C29" s="27"/>
      <c r="D29" s="28" t="s">
        <v>44</v>
      </c>
      <c r="F29" s="24"/>
      <c r="G29" s="24"/>
    </row>
    <row r="30" spans="1:7" x14ac:dyDescent="0.25">
      <c r="A30" s="101">
        <f>DATEVALUE("24.12."&amp;$B$1)</f>
        <v>44918</v>
      </c>
      <c r="B30" s="38">
        <f t="shared" si="0"/>
        <v>0</v>
      </c>
      <c r="C30" s="27"/>
      <c r="D30" s="28" t="s">
        <v>45</v>
      </c>
      <c r="F30" s="24"/>
      <c r="G30" s="24"/>
    </row>
    <row r="31" spans="1:7" x14ac:dyDescent="0.25">
      <c r="A31" s="101">
        <f>DATEVALUE("25.12."&amp;$B$1)</f>
        <v>44919</v>
      </c>
      <c r="B31" s="38">
        <f t="shared" si="0"/>
        <v>44919</v>
      </c>
      <c r="C31" s="27" t="s">
        <v>16</v>
      </c>
      <c r="D31" s="28" t="s">
        <v>46</v>
      </c>
      <c r="F31" s="24"/>
      <c r="G31" s="24"/>
    </row>
    <row r="32" spans="1:7" x14ac:dyDescent="0.25">
      <c r="A32" s="101">
        <f>DATEVALUE("26.12."&amp;$B$1)</f>
        <v>44920</v>
      </c>
      <c r="B32" s="38">
        <f t="shared" si="0"/>
        <v>44920</v>
      </c>
      <c r="C32" s="27" t="s">
        <v>16</v>
      </c>
      <c r="D32" s="28" t="s">
        <v>47</v>
      </c>
      <c r="F32" s="24"/>
      <c r="G32" s="24"/>
    </row>
    <row r="33" spans="1:7" x14ac:dyDescent="0.25">
      <c r="A33" s="101">
        <f>DATEVALUE("31.12."&amp;$B$1)</f>
        <v>44925</v>
      </c>
      <c r="B33" s="38">
        <f t="shared" si="0"/>
        <v>0</v>
      </c>
      <c r="C33" s="27"/>
      <c r="D33" s="28" t="s">
        <v>48</v>
      </c>
      <c r="F33" s="24"/>
      <c r="G33" s="24"/>
    </row>
    <row r="34" spans="1:7" x14ac:dyDescent="0.25">
      <c r="A34" s="39"/>
      <c r="B34" s="38">
        <f t="shared" si="0"/>
        <v>0</v>
      </c>
      <c r="C34" s="31"/>
      <c r="D34" s="31"/>
      <c r="F34" s="24"/>
      <c r="G34" s="24"/>
    </row>
    <row r="35" spans="1:7" x14ac:dyDescent="0.25">
      <c r="A35" s="39"/>
      <c r="B35" s="38">
        <f t="shared" si="0"/>
        <v>0</v>
      </c>
      <c r="C35" s="31"/>
      <c r="D35" s="31"/>
      <c r="F35" s="24"/>
      <c r="G35" s="24"/>
    </row>
    <row r="36" spans="1:7" x14ac:dyDescent="0.25">
      <c r="A36" s="39"/>
      <c r="B36" s="38">
        <f t="shared" si="0"/>
        <v>0</v>
      </c>
      <c r="C36" s="31"/>
      <c r="D36" s="31"/>
      <c r="F36" s="24"/>
      <c r="G36" s="24"/>
    </row>
    <row r="37" spans="1:7" x14ac:dyDescent="0.25">
      <c r="A37" s="39"/>
      <c r="B37" s="38">
        <f t="shared" si="0"/>
        <v>0</v>
      </c>
      <c r="C37" s="31"/>
      <c r="D37" s="31"/>
      <c r="F37" s="24"/>
      <c r="G37" s="24"/>
    </row>
    <row r="38" spans="1:7" x14ac:dyDescent="0.25">
      <c r="A38" s="39"/>
      <c r="B38" s="38">
        <f t="shared" si="0"/>
        <v>0</v>
      </c>
      <c r="C38" s="31"/>
      <c r="D38" s="31"/>
      <c r="F38" s="24"/>
      <c r="G38" s="24"/>
    </row>
    <row r="39" spans="1:7" x14ac:dyDescent="0.25">
      <c r="A39" s="39"/>
      <c r="B39" s="38">
        <f t="shared" si="0"/>
        <v>0</v>
      </c>
      <c r="C39" s="31"/>
      <c r="D39" s="31"/>
      <c r="F39" s="24"/>
      <c r="G39" s="24"/>
    </row>
    <row r="40" spans="1:7" x14ac:dyDescent="0.25">
      <c r="A40" s="39"/>
      <c r="B40" s="38">
        <f t="shared" si="0"/>
        <v>0</v>
      </c>
      <c r="C40" s="31"/>
      <c r="D40" s="31"/>
      <c r="F40" s="24"/>
      <c r="G40" s="24"/>
    </row>
    <row r="41" spans="1:7" x14ac:dyDescent="0.25">
      <c r="A41" s="39"/>
      <c r="B41" s="38">
        <f t="shared" si="0"/>
        <v>0</v>
      </c>
      <c r="C41" s="31"/>
      <c r="D41" s="31"/>
      <c r="F41" s="24"/>
      <c r="G41" s="24"/>
    </row>
    <row r="42" spans="1:7" x14ac:dyDescent="0.25">
      <c r="A42" s="39"/>
      <c r="B42" s="38">
        <f t="shared" si="0"/>
        <v>0</v>
      </c>
      <c r="C42" s="31"/>
      <c r="D42" s="31"/>
      <c r="F42" s="24"/>
      <c r="G42" s="24"/>
    </row>
    <row r="43" spans="1:7" x14ac:dyDescent="0.25">
      <c r="A43" s="39"/>
      <c r="B43" s="38">
        <f t="shared" si="0"/>
        <v>0</v>
      </c>
      <c r="C43" s="31"/>
      <c r="D43" s="31"/>
      <c r="F43" s="24"/>
      <c r="G43" s="24"/>
    </row>
    <row r="44" spans="1:7" x14ac:dyDescent="0.25">
      <c r="A44" s="39"/>
      <c r="B44" s="38">
        <f t="shared" si="0"/>
        <v>0</v>
      </c>
      <c r="C44" s="31"/>
      <c r="D44" s="31"/>
      <c r="F44" s="24"/>
      <c r="G44" s="24"/>
    </row>
    <row r="45" spans="1:7" x14ac:dyDescent="0.25">
      <c r="A45" s="27"/>
      <c r="B45" s="38">
        <f t="shared" si="0"/>
        <v>0</v>
      </c>
      <c r="C45" s="31"/>
      <c r="D45" s="31"/>
      <c r="F45" s="24"/>
      <c r="G45" s="24"/>
    </row>
    <row r="46" spans="1:7" x14ac:dyDescent="0.25">
      <c r="A46" s="27"/>
      <c r="B46" s="38">
        <f t="shared" si="0"/>
        <v>0</v>
      </c>
      <c r="C46" s="31"/>
      <c r="D46" s="31"/>
      <c r="F46" s="24"/>
      <c r="G46" s="24"/>
    </row>
    <row r="47" spans="1:7" x14ac:dyDescent="0.25">
      <c r="A47" s="39"/>
      <c r="B47" s="38">
        <f t="shared" si="0"/>
        <v>0</v>
      </c>
      <c r="C47" s="31"/>
      <c r="D47" s="31"/>
      <c r="F47" s="24"/>
      <c r="G47" s="24"/>
    </row>
    <row r="48" spans="1:7" x14ac:dyDescent="0.25">
      <c r="A48" s="27"/>
      <c r="B48" s="38">
        <f t="shared" si="0"/>
        <v>0</v>
      </c>
      <c r="C48" s="31"/>
      <c r="D48" s="31"/>
      <c r="F48" s="24"/>
      <c r="G48" s="24"/>
    </row>
    <row r="49" spans="1:7" x14ac:dyDescent="0.25">
      <c r="A49" s="27"/>
      <c r="B49" s="38">
        <f t="shared" si="0"/>
        <v>0</v>
      </c>
      <c r="C49" s="31"/>
      <c r="D49" s="31"/>
      <c r="F49" s="24"/>
      <c r="G49" s="24"/>
    </row>
  </sheetData>
  <sheetProtection algorithmName="SHA-512" hashValue="wHz9Gxb9APuqin4K2BC/qHszzrgxyiigX0K2bkVm6mMmhgMEtjYXx8c9zjnXltuOsJVSm/z83h0JMIx7ektSwQ==" saltValue="QA5aKwiHSsKVkpIlU6/8qg==" spinCount="100000" sheet="1" objects="1" scenarios="1" formatCells="0" formatColumns="0" formatRows="0"/>
  <conditionalFormatting sqref="A2:D49">
    <cfRule type="expression" dxfId="1" priority="1">
      <formula>AND(WEEKDAY($B2,2)&gt;5,A2&gt;0)</formula>
    </cfRule>
    <cfRule type="expression" dxfId="0" priority="2">
      <formula>AND(IF($C2="x",$A2,0),$A2&gt;0)</formula>
    </cfRule>
  </conditionalFormatting>
  <pageMargins left="0.7" right="0.7" top="0.78740157499999996" bottom="0.78740157499999996" header="0.3" footer="0.3"/>
  <pageSetup paperSize="9" orientation="portrait" horizontalDpi="4294967293"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Y41"/>
  <sheetViews>
    <sheetView showGridLines="0" workbookViewId="0">
      <pane xSplit="4" ySplit="1" topLeftCell="E2" activePane="bottomRight" state="frozen"/>
      <selection activeCell="E5" sqref="E5"/>
      <selection pane="topRight" activeCell="E5" sqref="E5"/>
      <selection pane="bottomLeft" activeCell="E5" sqref="E5"/>
      <selection pane="bottomRight" activeCell="E5" sqref="E5"/>
    </sheetView>
  </sheetViews>
  <sheetFormatPr baseColWidth="10" defaultColWidth="10.7109375" defaultRowHeight="15" x14ac:dyDescent="0.25"/>
  <cols>
    <col min="1" max="1" width="2.28515625" style="42" customWidth="1"/>
    <col min="2" max="2" width="8.85546875" style="42" customWidth="1"/>
    <col min="3" max="3" width="5.7109375" style="42" customWidth="1"/>
    <col min="4" max="4" width="0.85546875" style="42" hidden="1" customWidth="1"/>
    <col min="5" max="8" width="6.7109375" style="42" customWidth="1"/>
    <col min="9" max="9" width="8.85546875" style="42" customWidth="1"/>
    <col min="10" max="10" width="14" style="42" customWidth="1"/>
    <col min="11" max="11" width="13.7109375" style="42" customWidth="1"/>
    <col min="12" max="12" width="14.140625" style="42" customWidth="1"/>
    <col min="13" max="13" width="13.28515625" style="42" customWidth="1"/>
    <col min="14" max="14" width="19.5703125" style="42" customWidth="1"/>
    <col min="15" max="15" width="15.7109375" style="42" customWidth="1"/>
    <col min="16" max="17" width="11.42578125" style="42"/>
    <col min="18" max="18" width="30.7109375" style="42" customWidth="1"/>
    <col min="19" max="19" width="13.28515625" style="42" customWidth="1"/>
    <col min="20" max="24" width="11.42578125" style="42"/>
    <col min="25" max="47" width="10.7109375" style="42"/>
    <col min="48" max="48" width="11.140625" style="42" customWidth="1"/>
    <col min="49" max="49" width="7.7109375" style="42" customWidth="1"/>
    <col min="50" max="50" width="6.7109375" style="42" customWidth="1"/>
    <col min="51" max="51" width="8" style="42" customWidth="1"/>
    <col min="52" max="16384" width="10.7109375" style="42"/>
  </cols>
  <sheetData>
    <row r="1" spans="1:51" ht="28.5" x14ac:dyDescent="0.45">
      <c r="A1" s="41"/>
      <c r="B1" s="110">
        <f>EDATE(Januar!$A$1,1)</f>
        <v>44592</v>
      </c>
      <c r="C1" s="110"/>
      <c r="D1" s="110"/>
      <c r="E1" s="110"/>
      <c r="F1" s="110"/>
      <c r="G1" s="110"/>
      <c r="H1" s="110"/>
      <c r="I1" s="110"/>
      <c r="J1" s="110"/>
      <c r="K1" s="110"/>
      <c r="L1" s="110"/>
    </row>
    <row r="2" spans="1:51" ht="15.75" thickBot="1" x14ac:dyDescent="0.3"/>
    <row r="3" spans="1:51" ht="21.75" thickBot="1" x14ac:dyDescent="0.4">
      <c r="E3" s="104" t="s">
        <v>0</v>
      </c>
      <c r="F3" s="105"/>
      <c r="G3" s="105"/>
      <c r="H3" s="106"/>
      <c r="I3" s="43"/>
      <c r="J3" s="43"/>
      <c r="K3" s="43"/>
      <c r="L3" s="43"/>
      <c r="N3" s="107" t="s">
        <v>10</v>
      </c>
      <c r="O3" s="108"/>
      <c r="P3" s="109"/>
    </row>
    <row r="4" spans="1:51" ht="21.75" thickBot="1" x14ac:dyDescent="0.4">
      <c r="B4" s="81" t="s">
        <v>4</v>
      </c>
      <c r="C4" s="82" t="s">
        <v>5</v>
      </c>
      <c r="D4" s="83"/>
      <c r="E4" s="93" t="s">
        <v>1</v>
      </c>
      <c r="F4" s="94" t="s">
        <v>2</v>
      </c>
      <c r="G4" s="94" t="s">
        <v>1</v>
      </c>
      <c r="H4" s="94" t="s">
        <v>2</v>
      </c>
      <c r="I4" s="94" t="s">
        <v>3</v>
      </c>
      <c r="J4" s="94" t="s">
        <v>7</v>
      </c>
      <c r="K4" s="94" t="s">
        <v>6</v>
      </c>
      <c r="L4" s="95" t="s">
        <v>52</v>
      </c>
      <c r="N4" s="84" t="s">
        <v>8</v>
      </c>
      <c r="O4" s="85" t="s">
        <v>6</v>
      </c>
      <c r="P4" s="85" t="s">
        <v>3</v>
      </c>
      <c r="R4" s="102" t="s">
        <v>13</v>
      </c>
      <c r="S4" s="103"/>
      <c r="AV4" s="49" t="s">
        <v>50</v>
      </c>
      <c r="AW4" s="50" t="s">
        <v>3</v>
      </c>
      <c r="AX4" s="51" t="s">
        <v>7</v>
      </c>
      <c r="AY4" s="52" t="s">
        <v>6</v>
      </c>
    </row>
    <row r="5" spans="1:51" ht="21.75" thickTop="1" x14ac:dyDescent="0.35">
      <c r="B5" s="53">
        <f>B1</f>
        <v>44592</v>
      </c>
      <c r="C5" s="54">
        <f>B5</f>
        <v>44592</v>
      </c>
      <c r="D5" s="55"/>
      <c r="E5" s="1"/>
      <c r="F5" s="1"/>
      <c r="G5" s="1"/>
      <c r="H5" s="1"/>
      <c r="I5" s="1" t="str">
        <f ca="1">IF(AX5=0,"",IF(AW5=0,"",IF(OR(B5&lt;=TODAY(),AX5),AW5,"")))</f>
        <v/>
      </c>
      <c r="J5" s="1" t="str">
        <f t="shared" ref="J5:J35" si="0">IF(AX5=0,"",IF(I5&lt;&gt;"",AX5-I5,AX5))</f>
        <v/>
      </c>
      <c r="K5" s="1">
        <f>IF(AV5=0,AY5,IF(Feiertage!$G$2="ja","00:00",AY5))</f>
        <v>0</v>
      </c>
      <c r="L5" s="18" t="str">
        <f t="shared" ref="L5:L35" ca="1" si="1">IF(OR(B5&lt;=TODAY(),J5),IF(J5&lt;&gt;"",IF(J5-K5=0,"",J5-K5),IF(K5&lt;&gt;"",-K5,"")),"")</f>
        <v/>
      </c>
      <c r="N5" s="56">
        <v>41639</v>
      </c>
      <c r="O5" s="5">
        <v>0.33333333333333331</v>
      </c>
      <c r="P5" s="5">
        <v>2.0833333333333332E-2</v>
      </c>
      <c r="R5" s="86" t="str">
        <f xml:space="preserve"> "Übertrag aus " &amp; IF( MONTH(B1)=1, YEAR(B1)-1, TEXT(EDATE(B1,-1),"MMMM"))</f>
        <v>Übertrag aus Januar</v>
      </c>
      <c r="S5" s="21">
        <f ca="1">IF(MONTH(B1)&gt;1,INDIRECT(TEXT(EDATE(B1,-1),"MMMM")&amp;"!s9"),"")</f>
        <v>0</v>
      </c>
      <c r="AV5" s="42">
        <f>IF(IFERROR(MATCH($B5,Feiertage!$B$2:$B$49,0)&gt;0,0),1,0)</f>
        <v>0</v>
      </c>
      <c r="AW5" s="58">
        <f>IF(WEEKDAY(C5)=WEEKDAY($N$5),$P$5,
IF(WEEKDAY(C5)=WEEKDAY($N$6),$P$6,
IF(WEEKDAY(C5)=WEEKDAY($N$7),$P$7,
IF(WEEKDAY(C5)=WEEKDAY($N$8),$P$8,
IF(WEEKDAY(C5)=WEEKDAY($N$9),$P$9,
IF(WEEKDAY(C5)=WEEKDAY($N$10),$P$10,
IF(WEEKDAY(C5)=WEEKDAY($N$11),$P$11,"")))))))</f>
        <v>2.0833333333333332E-2</v>
      </c>
      <c r="AX5" s="59">
        <f>IF(F5,IF(E5,IF(E5&gt;F5,F5+"24:00"-E5,F5-E5),0),0)+IF(G5,IF(G5,IF(G5&gt;H5,H5+"24:00"-G5,H5-G5),0),0)</f>
        <v>0</v>
      </c>
      <c r="AY5" s="59">
        <f>IF(WEEKDAY(C5)=WEEKDAY($N$5),$O$5,
IF(WEEKDAY(C5)=WEEKDAY($N$6),$O$6,
IF(WEEKDAY(C5)=WEEKDAY($N$7),$O$7,
IF(WEEKDAY(C5)=WEEKDAY($N$8),$O$8,
IF(WEEKDAY(C5)=WEEKDAY($N$9),$O$9,
IF(WEEKDAY(C5)=WEEKDAY($N$10),$O$10,
IF(WEEKDAY(C5)=WEEKDAY($N$11),$O$11,"")))))))</f>
        <v>0</v>
      </c>
    </row>
    <row r="6" spans="1:51" ht="21" x14ac:dyDescent="0.35">
      <c r="B6" s="60">
        <f>B5+1</f>
        <v>44593</v>
      </c>
      <c r="C6" s="61">
        <f>B6</f>
        <v>44593</v>
      </c>
      <c r="D6" s="62"/>
      <c r="E6" s="2"/>
      <c r="F6" s="2"/>
      <c r="G6" s="2"/>
      <c r="H6" s="2"/>
      <c r="I6" s="2" t="str">
        <f ca="1">IF(AX6=0,"",IF(AW6=0,"",IF(OR(B6&lt;=TODAY(),AX6),AW6,"")))</f>
        <v/>
      </c>
      <c r="J6" s="2" t="str">
        <f t="shared" si="0"/>
        <v/>
      </c>
      <c r="K6" s="1">
        <f>IF(AV6=0,AY6,IF(Feiertage!$G$2="ja","00:00",AY6))</f>
        <v>0.33333333333333331</v>
      </c>
      <c r="L6" s="19" t="str">
        <f t="shared" ca="1" si="1"/>
        <v/>
      </c>
      <c r="N6" s="63">
        <v>41640</v>
      </c>
      <c r="O6" s="6">
        <v>0.33333333333333331</v>
      </c>
      <c r="P6" s="6">
        <v>2.0833333333333332E-2</v>
      </c>
      <c r="R6" s="87" t="s">
        <v>6</v>
      </c>
      <c r="S6" s="21">
        <f>SUM(K5:K35)</f>
        <v>6.6666666666666643</v>
      </c>
      <c r="AV6" s="42">
        <f>IF(IFERROR(MATCH($B6,Feiertage!$B$2:$B$49,0)&gt;0,0),1,0)</f>
        <v>0</v>
      </c>
      <c r="AW6" s="58">
        <f t="shared" ref="AW6:AW32" si="2">IF(WEEKDAY(C6)=WEEKDAY($N$5),$P$5,
IF(WEEKDAY(C6)=WEEKDAY($N$6),$P$6,
IF(WEEKDAY(C6)=WEEKDAY($N$7),$P$7,
IF(WEEKDAY(C6)=WEEKDAY($N$8),$P$8,
IF(WEEKDAY(C6)=WEEKDAY($N$9),$P$9,
IF(WEEKDAY(C6)=WEEKDAY($N$10),$P$10,
IF(WEEKDAY(C6)=WEEKDAY($N$11),$P$11,"")))))))</f>
        <v>2.0833333333333332E-2</v>
      </c>
      <c r="AX6" s="59">
        <f t="shared" ref="AX6:AX35" si="3">IF(F6,IF(E6,IF(E6&gt;F6,F6+"24:00"-E6,F6-E6),0),0)+IF(G6,IF(G6,IF(G6&gt;H6,H6+"24:00"-G6,H6-G6),0),0)</f>
        <v>0</v>
      </c>
      <c r="AY6" s="59">
        <f t="shared" ref="AY6:AY32" si="4">IF(WEEKDAY(C6)=WEEKDAY($N$5),$O$5,
IF(WEEKDAY(C6)=WEEKDAY($N$6),$O$6,
IF(WEEKDAY(C6)=WEEKDAY($N$7),$O$7,
IF(WEEKDAY(C6)=WEEKDAY($N$8),$O$8,
IF(WEEKDAY(C6)=WEEKDAY($N$9),$O$9,
IF(WEEKDAY(C6)=WEEKDAY($N$10),$O$10,
IF(WEEKDAY(C6)=WEEKDAY($N$11),$O$11,"")))))))</f>
        <v>0.33333333333333331</v>
      </c>
    </row>
    <row r="7" spans="1:51" ht="21" x14ac:dyDescent="0.35">
      <c r="B7" s="60">
        <f t="shared" ref="B7:B32" si="5">B6+1</f>
        <v>44594</v>
      </c>
      <c r="C7" s="61">
        <f t="shared" ref="C7:C35" si="6">B7</f>
        <v>44594</v>
      </c>
      <c r="D7" s="62"/>
      <c r="E7" s="2"/>
      <c r="F7" s="2"/>
      <c r="G7" s="2"/>
      <c r="H7" s="2"/>
      <c r="I7" s="2" t="str">
        <f t="shared" ref="I7:I35" ca="1" si="7">IF(AX7=0,"",IF(AW7=0,"",IF(OR(B7&lt;=TODAY(),AX7),AW7,"")))</f>
        <v/>
      </c>
      <c r="J7" s="2" t="str">
        <f t="shared" si="0"/>
        <v/>
      </c>
      <c r="K7" s="1">
        <f>IF(AV7=0,AY7,IF(Feiertage!$G$2="ja","00:00",AY7))</f>
        <v>0.33333333333333331</v>
      </c>
      <c r="L7" s="19" t="str">
        <f t="shared" ca="1" si="1"/>
        <v/>
      </c>
      <c r="N7" s="63">
        <v>41641</v>
      </c>
      <c r="O7" s="6">
        <v>0.33333333333333331</v>
      </c>
      <c r="P7" s="6">
        <v>2.0833333333333332E-2</v>
      </c>
      <c r="R7" s="87" t="s">
        <v>7</v>
      </c>
      <c r="S7" s="21">
        <f>SUM(J5:J35)</f>
        <v>0</v>
      </c>
      <c r="AV7" s="42">
        <f>IF(IFERROR(MATCH($B7,Feiertage!$B$2:$B$49,0)&gt;0,0),1,0)</f>
        <v>0</v>
      </c>
      <c r="AW7" s="58">
        <f t="shared" si="2"/>
        <v>2.0833333333333332E-2</v>
      </c>
      <c r="AX7" s="59">
        <f t="shared" si="3"/>
        <v>0</v>
      </c>
      <c r="AY7" s="59">
        <f t="shared" si="4"/>
        <v>0.33333333333333331</v>
      </c>
    </row>
    <row r="8" spans="1:51" ht="21" x14ac:dyDescent="0.35">
      <c r="B8" s="60">
        <f t="shared" si="5"/>
        <v>44595</v>
      </c>
      <c r="C8" s="61">
        <f t="shared" si="6"/>
        <v>44595</v>
      </c>
      <c r="D8" s="62"/>
      <c r="E8" s="2"/>
      <c r="F8" s="2"/>
      <c r="G8" s="2"/>
      <c r="H8" s="2"/>
      <c r="I8" s="2" t="str">
        <f t="shared" ca="1" si="7"/>
        <v/>
      </c>
      <c r="J8" s="2" t="str">
        <f t="shared" si="0"/>
        <v/>
      </c>
      <c r="K8" s="1">
        <f>IF(AV8=0,AY8,IF(Feiertage!$G$2="ja","00:00",AY8))</f>
        <v>0.33333333333333331</v>
      </c>
      <c r="L8" s="19" t="str">
        <f t="shared" ca="1" si="1"/>
        <v/>
      </c>
      <c r="N8" s="63">
        <v>41642</v>
      </c>
      <c r="O8" s="6">
        <v>0.33333333333333331</v>
      </c>
      <c r="P8" s="6">
        <v>2.0833333333333332E-2</v>
      </c>
      <c r="R8" s="88" t="str">
        <f xml:space="preserve"> "Saldo " &amp; TEXT(B1,"MMMM")</f>
        <v>Saldo Februar</v>
      </c>
      <c r="S8" s="21">
        <f ca="1">SUM(L5:L35)</f>
        <v>0</v>
      </c>
      <c r="AV8" s="42">
        <f>IF(IFERROR(MATCH($B8,Feiertage!$B$2:$B$49,0)&gt;0,0),1,0)</f>
        <v>0</v>
      </c>
      <c r="AW8" s="58">
        <f t="shared" si="2"/>
        <v>2.0833333333333332E-2</v>
      </c>
      <c r="AX8" s="59">
        <f t="shared" si="3"/>
        <v>0</v>
      </c>
      <c r="AY8" s="59">
        <f t="shared" si="4"/>
        <v>0.33333333333333331</v>
      </c>
    </row>
    <row r="9" spans="1:51" ht="21.75" thickBot="1" x14ac:dyDescent="0.4">
      <c r="B9" s="60">
        <f t="shared" si="5"/>
        <v>44596</v>
      </c>
      <c r="C9" s="61">
        <f t="shared" si="6"/>
        <v>44596</v>
      </c>
      <c r="D9" s="62"/>
      <c r="E9" s="2"/>
      <c r="F9" s="2"/>
      <c r="G9" s="2"/>
      <c r="H9" s="2"/>
      <c r="I9" s="2" t="str">
        <f t="shared" ca="1" si="7"/>
        <v/>
      </c>
      <c r="J9" s="2" t="str">
        <f t="shared" si="0"/>
        <v/>
      </c>
      <c r="K9" s="1">
        <f>IF(AV9=0,AY9,IF(Feiertage!$G$2="ja","00:00",AY9))</f>
        <v>0.33333333333333331</v>
      </c>
      <c r="L9" s="19" t="str">
        <f t="shared" ca="1" si="1"/>
        <v/>
      </c>
      <c r="N9" s="63">
        <v>41643</v>
      </c>
      <c r="O9" s="6">
        <v>0.33333333333333331</v>
      </c>
      <c r="P9" s="6">
        <v>2.0833333333333332E-2</v>
      </c>
      <c r="R9" s="89" t="str">
        <f xml:space="preserve"> "Übertrag in " &amp;  IF( MONTH(B1)=12, YEAR(B1)+1, TEXT(EDATE(B1,1),"MMMM"))</f>
        <v>Übertrag in März</v>
      </c>
      <c r="S9" s="22">
        <f ca="1">IF(S5="",0,S5)+S8</f>
        <v>0</v>
      </c>
      <c r="AV9" s="42">
        <f>IF(IFERROR(MATCH($B9,Feiertage!$B$2:$B$49,0)&gt;0,0),1,0)</f>
        <v>0</v>
      </c>
      <c r="AW9" s="58">
        <f t="shared" si="2"/>
        <v>2.0833333333333332E-2</v>
      </c>
      <c r="AX9" s="59">
        <f t="shared" si="3"/>
        <v>0</v>
      </c>
      <c r="AY9" s="59">
        <f t="shared" si="4"/>
        <v>0.33333333333333331</v>
      </c>
    </row>
    <row r="10" spans="1:51" ht="18.75" x14ac:dyDescent="0.3">
      <c r="B10" s="60">
        <f t="shared" si="5"/>
        <v>44597</v>
      </c>
      <c r="C10" s="61">
        <f t="shared" si="6"/>
        <v>44597</v>
      </c>
      <c r="D10" s="62"/>
      <c r="E10" s="2"/>
      <c r="F10" s="2"/>
      <c r="G10" s="2"/>
      <c r="H10" s="2"/>
      <c r="I10" s="2" t="str">
        <f t="shared" ca="1" si="7"/>
        <v/>
      </c>
      <c r="J10" s="2" t="str">
        <f t="shared" si="0"/>
        <v/>
      </c>
      <c r="K10" s="1">
        <f>IF(AV10=0,AY10,IF(Feiertage!$G$2="ja","00:00",AY10))</f>
        <v>0.33333333333333331</v>
      </c>
      <c r="L10" s="19" t="str">
        <f t="shared" ca="1" si="1"/>
        <v/>
      </c>
      <c r="N10" s="67">
        <v>41644</v>
      </c>
      <c r="O10" s="7">
        <v>0</v>
      </c>
      <c r="P10" s="7">
        <v>2.0833333333333332E-2</v>
      </c>
      <c r="AV10" s="42">
        <f>IF(IFERROR(MATCH($B10,Feiertage!$B$2:$B$49,0)&gt;0,0),1,0)</f>
        <v>0</v>
      </c>
      <c r="AW10" s="58">
        <f t="shared" si="2"/>
        <v>2.0833333333333332E-2</v>
      </c>
      <c r="AX10" s="59">
        <f t="shared" si="3"/>
        <v>0</v>
      </c>
      <c r="AY10" s="59">
        <f t="shared" si="4"/>
        <v>0.33333333333333331</v>
      </c>
    </row>
    <row r="11" spans="1:51" ht="19.5" thickBot="1" x14ac:dyDescent="0.35">
      <c r="B11" s="60">
        <f t="shared" si="5"/>
        <v>44598</v>
      </c>
      <c r="C11" s="61">
        <f t="shared" si="6"/>
        <v>44598</v>
      </c>
      <c r="D11" s="62"/>
      <c r="E11" s="2"/>
      <c r="F11" s="2"/>
      <c r="G11" s="2"/>
      <c r="H11" s="2"/>
      <c r="I11" s="2" t="str">
        <f t="shared" ca="1" si="7"/>
        <v/>
      </c>
      <c r="J11" s="2" t="str">
        <f t="shared" si="0"/>
        <v/>
      </c>
      <c r="K11" s="1">
        <f>IF(AV11=0,AY11,IF(Feiertage!$G$2="ja","00:00",AY11))</f>
        <v>0</v>
      </c>
      <c r="L11" s="19" t="str">
        <f t="shared" ca="1" si="1"/>
        <v/>
      </c>
      <c r="N11" s="68">
        <v>41645</v>
      </c>
      <c r="O11" s="8">
        <v>0</v>
      </c>
      <c r="P11" s="8">
        <v>2.0833333333333332E-2</v>
      </c>
      <c r="AV11" s="42">
        <f>IF(IFERROR(MATCH($B11,Feiertage!$B$2:$B$49,0)&gt;0,0),1,0)</f>
        <v>0</v>
      </c>
      <c r="AW11" s="58">
        <f t="shared" si="2"/>
        <v>2.0833333333333332E-2</v>
      </c>
      <c r="AX11" s="59">
        <f t="shared" si="3"/>
        <v>0</v>
      </c>
      <c r="AY11" s="59">
        <f t="shared" si="4"/>
        <v>0</v>
      </c>
    </row>
    <row r="12" spans="1:51" ht="20.25" thickTop="1" thickBot="1" x14ac:dyDescent="0.35">
      <c r="B12" s="60">
        <f t="shared" si="5"/>
        <v>44599</v>
      </c>
      <c r="C12" s="61">
        <f t="shared" si="6"/>
        <v>44599</v>
      </c>
      <c r="D12" s="62"/>
      <c r="E12" s="2"/>
      <c r="F12" s="2"/>
      <c r="G12" s="2"/>
      <c r="H12" s="2"/>
      <c r="I12" s="2" t="str">
        <f t="shared" ca="1" si="7"/>
        <v/>
      </c>
      <c r="J12" s="2" t="str">
        <f t="shared" si="0"/>
        <v/>
      </c>
      <c r="K12" s="1">
        <f>IF(AV12=0,AY12,IF(Feiertage!$G$2="ja","00:00",AY12))</f>
        <v>0</v>
      </c>
      <c r="L12" s="19" t="str">
        <f t="shared" ca="1" si="1"/>
        <v/>
      </c>
      <c r="N12" s="69" t="s">
        <v>9</v>
      </c>
      <c r="O12" s="70">
        <f>SUM(O5:O11)</f>
        <v>1.6666666666666665</v>
      </c>
      <c r="P12" s="71"/>
      <c r="AV12" s="42">
        <f>IF(IFERROR(MATCH($B12,Feiertage!$B$2:$B$49,0)&gt;0,0),1,0)</f>
        <v>0</v>
      </c>
      <c r="AW12" s="58">
        <f t="shared" si="2"/>
        <v>2.0833333333333332E-2</v>
      </c>
      <c r="AX12" s="59">
        <f t="shared" si="3"/>
        <v>0</v>
      </c>
      <c r="AY12" s="59">
        <f t="shared" si="4"/>
        <v>0</v>
      </c>
    </row>
    <row r="13" spans="1:51" ht="19.5" thickTop="1" x14ac:dyDescent="0.3">
      <c r="B13" s="60">
        <f t="shared" si="5"/>
        <v>44600</v>
      </c>
      <c r="C13" s="61">
        <f t="shared" si="6"/>
        <v>44600</v>
      </c>
      <c r="D13" s="62"/>
      <c r="E13" s="2"/>
      <c r="F13" s="2"/>
      <c r="G13" s="2"/>
      <c r="H13" s="2"/>
      <c r="I13" s="2" t="str">
        <f t="shared" ca="1" si="7"/>
        <v/>
      </c>
      <c r="J13" s="2" t="str">
        <f t="shared" si="0"/>
        <v/>
      </c>
      <c r="K13" s="1">
        <f>IF(AV13=0,AY13,IF(Feiertage!$G$2="ja","00:00",AY13))</f>
        <v>0.33333333333333331</v>
      </c>
      <c r="L13" s="19" t="str">
        <f t="shared" ca="1" si="1"/>
        <v/>
      </c>
      <c r="M13" s="96"/>
      <c r="N13" s="97"/>
      <c r="O13" s="97"/>
      <c r="P13" s="96"/>
      <c r="Q13" s="96"/>
      <c r="R13" s="96"/>
      <c r="S13" s="96"/>
      <c r="AV13" s="42">
        <f>IF(IFERROR(MATCH($B13,Feiertage!$B$2:$B$49,0)&gt;0,0),1,0)</f>
        <v>0</v>
      </c>
      <c r="AW13" s="58">
        <f t="shared" si="2"/>
        <v>2.0833333333333332E-2</v>
      </c>
      <c r="AX13" s="59">
        <f t="shared" si="3"/>
        <v>0</v>
      </c>
      <c r="AY13" s="59">
        <f t="shared" si="4"/>
        <v>0.33333333333333331</v>
      </c>
    </row>
    <row r="14" spans="1:51" ht="18.75" x14ac:dyDescent="0.3">
      <c r="B14" s="60">
        <f t="shared" si="5"/>
        <v>44601</v>
      </c>
      <c r="C14" s="61">
        <f t="shared" si="6"/>
        <v>44601</v>
      </c>
      <c r="D14" s="62"/>
      <c r="E14" s="2"/>
      <c r="F14" s="2"/>
      <c r="G14" s="2"/>
      <c r="H14" s="2"/>
      <c r="I14" s="2" t="str">
        <f t="shared" ca="1" si="7"/>
        <v/>
      </c>
      <c r="J14" s="2" t="str">
        <f t="shared" si="0"/>
        <v/>
      </c>
      <c r="K14" s="1">
        <f>IF(AV14=0,AY14,IF(Feiertage!$G$2="ja","00:00",AY14))</f>
        <v>0.33333333333333331</v>
      </c>
      <c r="L14" s="19" t="str">
        <f t="shared" ca="1" si="1"/>
        <v/>
      </c>
      <c r="M14" s="96"/>
      <c r="N14" s="98"/>
      <c r="O14" s="99"/>
      <c r="P14" s="98"/>
      <c r="Q14" s="96"/>
      <c r="R14" s="96"/>
      <c r="S14" s="96"/>
      <c r="AV14" s="42">
        <f>IF(IFERROR(MATCH($B14,Feiertage!$B$2:$B$49,0)&gt;0,0),1,0)</f>
        <v>0</v>
      </c>
      <c r="AW14" s="58">
        <f t="shared" si="2"/>
        <v>2.0833333333333332E-2</v>
      </c>
      <c r="AX14" s="59">
        <f t="shared" si="3"/>
        <v>0</v>
      </c>
      <c r="AY14" s="59">
        <f t="shared" si="4"/>
        <v>0.33333333333333331</v>
      </c>
    </row>
    <row r="15" spans="1:51" ht="18.75" x14ac:dyDescent="0.3">
      <c r="B15" s="60">
        <f t="shared" si="5"/>
        <v>44602</v>
      </c>
      <c r="C15" s="61">
        <f t="shared" si="6"/>
        <v>44602</v>
      </c>
      <c r="D15" s="62"/>
      <c r="E15" s="2"/>
      <c r="F15" s="2"/>
      <c r="G15" s="2"/>
      <c r="H15" s="2"/>
      <c r="I15" s="2" t="str">
        <f t="shared" ca="1" si="7"/>
        <v/>
      </c>
      <c r="J15" s="2" t="str">
        <f t="shared" si="0"/>
        <v/>
      </c>
      <c r="K15" s="1">
        <f>IF(AV15=0,AY15,IF(Feiertage!$G$2="ja","00:00",AY15))</f>
        <v>0.33333333333333331</v>
      </c>
      <c r="L15" s="19" t="str">
        <f ca="1">IF(OR(B15&lt;=TODAY(),J15),IF(J15&lt;&gt;"",IF(J15-K15=0,"",J15-K15),IF(K15&lt;&gt;"",-K15,"")),"")</f>
        <v/>
      </c>
      <c r="M15" s="96"/>
      <c r="N15" s="96"/>
      <c r="O15" s="96"/>
      <c r="P15" s="96"/>
      <c r="Q15" s="96"/>
      <c r="R15" s="96"/>
      <c r="S15" s="96"/>
      <c r="AV15" s="42">
        <f>IF(IFERROR(MATCH($B15,Feiertage!$B$2:$B$49,0)&gt;0,0),1,0)</f>
        <v>0</v>
      </c>
      <c r="AW15" s="58">
        <f t="shared" si="2"/>
        <v>2.0833333333333332E-2</v>
      </c>
      <c r="AX15" s="59">
        <f t="shared" si="3"/>
        <v>0</v>
      </c>
      <c r="AY15" s="59">
        <f t="shared" si="4"/>
        <v>0.33333333333333331</v>
      </c>
    </row>
    <row r="16" spans="1:51" ht="18.75" x14ac:dyDescent="0.3">
      <c r="B16" s="60">
        <f t="shared" si="5"/>
        <v>44603</v>
      </c>
      <c r="C16" s="61">
        <f t="shared" si="6"/>
        <v>44603</v>
      </c>
      <c r="D16" s="62"/>
      <c r="E16" s="2"/>
      <c r="F16" s="2"/>
      <c r="G16" s="2"/>
      <c r="H16" s="2"/>
      <c r="I16" s="2" t="str">
        <f t="shared" ca="1" si="7"/>
        <v/>
      </c>
      <c r="J16" s="2" t="str">
        <f t="shared" si="0"/>
        <v/>
      </c>
      <c r="K16" s="1">
        <f>IF(AV16=0,AY16,IF(Feiertage!$G$2="ja","00:00",AY16))</f>
        <v>0.33333333333333331</v>
      </c>
      <c r="L16" s="19" t="str">
        <f t="shared" ca="1" si="1"/>
        <v/>
      </c>
      <c r="M16" s="96"/>
      <c r="N16" s="96"/>
      <c r="O16" s="96"/>
      <c r="P16" s="96"/>
      <c r="Q16" s="96"/>
      <c r="R16" s="96"/>
      <c r="S16" s="96"/>
      <c r="AV16" s="42">
        <f>IF(IFERROR(MATCH($B16,Feiertage!$B$2:$B$49,0)&gt;0,0),1,0)</f>
        <v>0</v>
      </c>
      <c r="AW16" s="58">
        <f t="shared" si="2"/>
        <v>2.0833333333333332E-2</v>
      </c>
      <c r="AX16" s="59">
        <f t="shared" si="3"/>
        <v>0</v>
      </c>
      <c r="AY16" s="59">
        <f t="shared" si="4"/>
        <v>0.33333333333333331</v>
      </c>
    </row>
    <row r="17" spans="2:51" ht="18.75" x14ac:dyDescent="0.3">
      <c r="B17" s="60">
        <f t="shared" si="5"/>
        <v>44604</v>
      </c>
      <c r="C17" s="61">
        <f t="shared" si="6"/>
        <v>44604</v>
      </c>
      <c r="D17" s="62"/>
      <c r="E17" s="2"/>
      <c r="F17" s="2"/>
      <c r="G17" s="2"/>
      <c r="H17" s="2"/>
      <c r="I17" s="2" t="str">
        <f t="shared" ca="1" si="7"/>
        <v/>
      </c>
      <c r="J17" s="2" t="str">
        <f t="shared" si="0"/>
        <v/>
      </c>
      <c r="K17" s="1">
        <f>IF(AV17=0,AY17,IF(Feiertage!$G$2="ja","00:00",AY17))</f>
        <v>0.33333333333333331</v>
      </c>
      <c r="L17" s="19" t="str">
        <f t="shared" ca="1" si="1"/>
        <v/>
      </c>
      <c r="M17" s="96"/>
      <c r="N17" s="96"/>
      <c r="O17" s="96"/>
      <c r="P17" s="96"/>
      <c r="Q17" s="96"/>
      <c r="R17" s="96"/>
      <c r="S17" s="96"/>
      <c r="AV17" s="42">
        <f>IF(IFERROR(MATCH($B17,Feiertage!$B$2:$B$49,0)&gt;0,0),1,0)</f>
        <v>0</v>
      </c>
      <c r="AW17" s="58">
        <f t="shared" si="2"/>
        <v>2.0833333333333332E-2</v>
      </c>
      <c r="AX17" s="59">
        <f t="shared" si="3"/>
        <v>0</v>
      </c>
      <c r="AY17" s="59">
        <f t="shared" si="4"/>
        <v>0.33333333333333331</v>
      </c>
    </row>
    <row r="18" spans="2:51" ht="18.75" x14ac:dyDescent="0.3">
      <c r="B18" s="60">
        <f t="shared" si="5"/>
        <v>44605</v>
      </c>
      <c r="C18" s="61">
        <f t="shared" si="6"/>
        <v>44605</v>
      </c>
      <c r="D18" s="62"/>
      <c r="E18" s="2"/>
      <c r="F18" s="2"/>
      <c r="G18" s="2"/>
      <c r="H18" s="2"/>
      <c r="I18" s="2" t="str">
        <f t="shared" ca="1" si="7"/>
        <v/>
      </c>
      <c r="J18" s="2" t="str">
        <f>IF(AX18=0,"",IF(I18&lt;&gt;"",AX18-I18,AX18))</f>
        <v/>
      </c>
      <c r="K18" s="1">
        <f>IF(AV18=0,AY18,IF(Feiertage!$G$2="ja","00:00",AY18))</f>
        <v>0</v>
      </c>
      <c r="L18" s="19" t="str">
        <f t="shared" ca="1" si="1"/>
        <v/>
      </c>
      <c r="M18" s="96"/>
      <c r="N18" s="96"/>
      <c r="O18" s="96"/>
      <c r="P18" s="96"/>
      <c r="Q18" s="96"/>
      <c r="R18" s="96"/>
      <c r="S18" s="96"/>
      <c r="AV18" s="42">
        <f>IF(IFERROR(MATCH($B18,Feiertage!$B$2:$B$49,0)&gt;0,0),1,0)</f>
        <v>0</v>
      </c>
      <c r="AW18" s="58">
        <f t="shared" si="2"/>
        <v>2.0833333333333332E-2</v>
      </c>
      <c r="AX18" s="59">
        <f t="shared" si="3"/>
        <v>0</v>
      </c>
      <c r="AY18" s="59">
        <f t="shared" si="4"/>
        <v>0</v>
      </c>
    </row>
    <row r="19" spans="2:51" ht="18.75" x14ac:dyDescent="0.3">
      <c r="B19" s="60">
        <f t="shared" si="5"/>
        <v>44606</v>
      </c>
      <c r="C19" s="61">
        <f t="shared" si="6"/>
        <v>44606</v>
      </c>
      <c r="D19" s="62"/>
      <c r="E19" s="2"/>
      <c r="F19" s="2"/>
      <c r="G19" s="2"/>
      <c r="H19" s="2"/>
      <c r="I19" s="2" t="str">
        <f t="shared" ca="1" si="7"/>
        <v/>
      </c>
      <c r="J19" s="2" t="str">
        <f t="shared" si="0"/>
        <v/>
      </c>
      <c r="K19" s="1">
        <f>IF(AV19=0,AY19,IF(Feiertage!$G$2="ja","00:00",AY19))</f>
        <v>0</v>
      </c>
      <c r="L19" s="19" t="str">
        <f t="shared" ca="1" si="1"/>
        <v/>
      </c>
      <c r="M19" s="96"/>
      <c r="N19" s="96"/>
      <c r="O19" s="96"/>
      <c r="P19" s="96"/>
      <c r="Q19" s="96"/>
      <c r="R19" s="96"/>
      <c r="S19" s="96"/>
      <c r="AV19" s="42">
        <f>IF(IFERROR(MATCH($B19,Feiertage!$B$2:$B$49,0)&gt;0,0),1,0)</f>
        <v>0</v>
      </c>
      <c r="AW19" s="58">
        <f t="shared" si="2"/>
        <v>2.0833333333333332E-2</v>
      </c>
      <c r="AX19" s="59">
        <f t="shared" si="3"/>
        <v>0</v>
      </c>
      <c r="AY19" s="59">
        <f t="shared" si="4"/>
        <v>0</v>
      </c>
    </row>
    <row r="20" spans="2:51" ht="18.75" x14ac:dyDescent="0.3">
      <c r="B20" s="60">
        <f t="shared" si="5"/>
        <v>44607</v>
      </c>
      <c r="C20" s="61">
        <f t="shared" si="6"/>
        <v>44607</v>
      </c>
      <c r="D20" s="62"/>
      <c r="E20" s="2"/>
      <c r="F20" s="2"/>
      <c r="G20" s="2"/>
      <c r="H20" s="2"/>
      <c r="I20" s="2" t="str">
        <f t="shared" ca="1" si="7"/>
        <v/>
      </c>
      <c r="J20" s="2" t="str">
        <f t="shared" si="0"/>
        <v/>
      </c>
      <c r="K20" s="1">
        <f>IF(AV20=0,AY20,IF(Feiertage!$G$2="ja","00:00",AY20))</f>
        <v>0.33333333333333331</v>
      </c>
      <c r="L20" s="19" t="str">
        <f t="shared" ca="1" si="1"/>
        <v/>
      </c>
      <c r="M20" s="96"/>
      <c r="N20" s="96"/>
      <c r="O20" s="96"/>
      <c r="P20" s="96"/>
      <c r="Q20" s="96"/>
      <c r="R20" s="96"/>
      <c r="S20" s="96"/>
      <c r="AV20" s="42">
        <f>IF(IFERROR(MATCH($B20,Feiertage!$B$2:$B$49,0)&gt;0,0),1,0)</f>
        <v>0</v>
      </c>
      <c r="AW20" s="58">
        <f t="shared" si="2"/>
        <v>2.0833333333333332E-2</v>
      </c>
      <c r="AX20" s="59">
        <f t="shared" si="3"/>
        <v>0</v>
      </c>
      <c r="AY20" s="59">
        <f t="shared" si="4"/>
        <v>0.33333333333333331</v>
      </c>
    </row>
    <row r="21" spans="2:51" ht="18.75" x14ac:dyDescent="0.3">
      <c r="B21" s="60">
        <f t="shared" si="5"/>
        <v>44608</v>
      </c>
      <c r="C21" s="61">
        <f t="shared" si="6"/>
        <v>44608</v>
      </c>
      <c r="D21" s="62"/>
      <c r="E21" s="2"/>
      <c r="F21" s="2"/>
      <c r="G21" s="2"/>
      <c r="H21" s="2"/>
      <c r="I21" s="2" t="str">
        <f t="shared" ca="1" si="7"/>
        <v/>
      </c>
      <c r="J21" s="2" t="str">
        <f t="shared" si="0"/>
        <v/>
      </c>
      <c r="K21" s="1">
        <f>IF(AV21=0,AY21,IF(Feiertage!$G$2="ja","00:00",AY21))</f>
        <v>0.33333333333333331</v>
      </c>
      <c r="L21" s="19" t="str">
        <f t="shared" ca="1" si="1"/>
        <v/>
      </c>
      <c r="M21" s="96"/>
      <c r="N21" s="96"/>
      <c r="O21" s="96"/>
      <c r="P21" s="96"/>
      <c r="Q21" s="96"/>
      <c r="R21" s="96"/>
      <c r="S21" s="96"/>
      <c r="AV21" s="42">
        <f>IF(IFERROR(MATCH($B21,Feiertage!$B$2:$B$49,0)&gt;0,0),1,0)</f>
        <v>0</v>
      </c>
      <c r="AW21" s="58">
        <f t="shared" si="2"/>
        <v>2.0833333333333332E-2</v>
      </c>
      <c r="AX21" s="59">
        <f t="shared" si="3"/>
        <v>0</v>
      </c>
      <c r="AY21" s="59">
        <f t="shared" si="4"/>
        <v>0.33333333333333331</v>
      </c>
    </row>
    <row r="22" spans="2:51" ht="18.75" x14ac:dyDescent="0.3">
      <c r="B22" s="60">
        <f t="shared" si="5"/>
        <v>44609</v>
      </c>
      <c r="C22" s="61">
        <f t="shared" si="6"/>
        <v>44609</v>
      </c>
      <c r="D22" s="62"/>
      <c r="E22" s="2"/>
      <c r="F22" s="2"/>
      <c r="G22" s="2"/>
      <c r="H22" s="2"/>
      <c r="I22" s="2" t="str">
        <f t="shared" ca="1" si="7"/>
        <v/>
      </c>
      <c r="J22" s="2" t="str">
        <f t="shared" si="0"/>
        <v/>
      </c>
      <c r="K22" s="1">
        <f>IF(AV22=0,AY22,IF(Feiertage!$G$2="ja","00:00",AY22))</f>
        <v>0.33333333333333331</v>
      </c>
      <c r="L22" s="19" t="str">
        <f t="shared" ca="1" si="1"/>
        <v/>
      </c>
      <c r="M22" s="96"/>
      <c r="N22" s="96"/>
      <c r="O22" s="96"/>
      <c r="P22" s="96"/>
      <c r="Q22" s="96"/>
      <c r="R22" s="96"/>
      <c r="S22" s="96"/>
      <c r="AV22" s="42">
        <f>IF(IFERROR(MATCH($B22,Feiertage!$B$2:$B$49,0)&gt;0,0),1,0)</f>
        <v>0</v>
      </c>
      <c r="AW22" s="58">
        <f t="shared" si="2"/>
        <v>2.0833333333333332E-2</v>
      </c>
      <c r="AX22" s="59">
        <f t="shared" si="3"/>
        <v>0</v>
      </c>
      <c r="AY22" s="59">
        <f t="shared" si="4"/>
        <v>0.33333333333333331</v>
      </c>
    </row>
    <row r="23" spans="2:51" ht="18.75" x14ac:dyDescent="0.3">
      <c r="B23" s="60">
        <f t="shared" si="5"/>
        <v>44610</v>
      </c>
      <c r="C23" s="61">
        <f t="shared" si="6"/>
        <v>44610</v>
      </c>
      <c r="D23" s="62"/>
      <c r="E23" s="2"/>
      <c r="F23" s="2"/>
      <c r="G23" s="2"/>
      <c r="H23" s="2"/>
      <c r="I23" s="2" t="str">
        <f t="shared" ca="1" si="7"/>
        <v/>
      </c>
      <c r="J23" s="2" t="str">
        <f t="shared" si="0"/>
        <v/>
      </c>
      <c r="K23" s="1">
        <f>IF(AV23=0,AY23,IF(Feiertage!$G$2="ja","00:00",AY23))</f>
        <v>0.33333333333333331</v>
      </c>
      <c r="L23" s="19" t="str">
        <f t="shared" ca="1" si="1"/>
        <v/>
      </c>
      <c r="M23" s="96"/>
      <c r="N23" s="96"/>
      <c r="O23" s="96"/>
      <c r="P23" s="96"/>
      <c r="Q23" s="96"/>
      <c r="R23" s="96"/>
      <c r="S23" s="96"/>
      <c r="AV23" s="42">
        <f>IF(IFERROR(MATCH($B23,Feiertage!$B$2:$B$49,0)&gt;0,0),1,0)</f>
        <v>0</v>
      </c>
      <c r="AW23" s="58">
        <f t="shared" si="2"/>
        <v>2.0833333333333332E-2</v>
      </c>
      <c r="AX23" s="59">
        <f t="shared" si="3"/>
        <v>0</v>
      </c>
      <c r="AY23" s="59">
        <f t="shared" si="4"/>
        <v>0.33333333333333331</v>
      </c>
    </row>
    <row r="24" spans="2:51" ht="18.75" x14ac:dyDescent="0.3">
      <c r="B24" s="60">
        <f t="shared" si="5"/>
        <v>44611</v>
      </c>
      <c r="C24" s="61">
        <f t="shared" si="6"/>
        <v>44611</v>
      </c>
      <c r="D24" s="62"/>
      <c r="E24" s="2"/>
      <c r="F24" s="2"/>
      <c r="G24" s="2"/>
      <c r="H24" s="2"/>
      <c r="I24" s="2" t="str">
        <f t="shared" ca="1" si="7"/>
        <v/>
      </c>
      <c r="J24" s="2" t="str">
        <f t="shared" si="0"/>
        <v/>
      </c>
      <c r="K24" s="1">
        <f>IF(AV24=0,AY24,IF(Feiertage!$G$2="ja","00:00",AY24))</f>
        <v>0.33333333333333331</v>
      </c>
      <c r="L24" s="19" t="str">
        <f t="shared" ca="1" si="1"/>
        <v/>
      </c>
      <c r="M24" s="96"/>
      <c r="N24" s="96"/>
      <c r="O24" s="96"/>
      <c r="P24" s="96"/>
      <c r="Q24" s="96"/>
      <c r="R24" s="96"/>
      <c r="S24" s="96"/>
      <c r="AV24" s="42">
        <f>IF(IFERROR(MATCH($B24,Feiertage!$B$2:$B$49,0)&gt;0,0),1,0)</f>
        <v>0</v>
      </c>
      <c r="AW24" s="58">
        <f t="shared" si="2"/>
        <v>2.0833333333333332E-2</v>
      </c>
      <c r="AX24" s="59">
        <f t="shared" si="3"/>
        <v>0</v>
      </c>
      <c r="AY24" s="59">
        <f t="shared" si="4"/>
        <v>0.33333333333333331</v>
      </c>
    </row>
    <row r="25" spans="2:51" ht="18.75" x14ac:dyDescent="0.3">
      <c r="B25" s="60">
        <f t="shared" si="5"/>
        <v>44612</v>
      </c>
      <c r="C25" s="61">
        <f t="shared" si="6"/>
        <v>44612</v>
      </c>
      <c r="D25" s="62"/>
      <c r="E25" s="2"/>
      <c r="F25" s="2"/>
      <c r="G25" s="2"/>
      <c r="H25" s="2"/>
      <c r="I25" s="2" t="str">
        <f t="shared" ca="1" si="7"/>
        <v/>
      </c>
      <c r="J25" s="2" t="str">
        <f t="shared" si="0"/>
        <v/>
      </c>
      <c r="K25" s="1">
        <f>IF(AV25=0,AY25,IF(Feiertage!$G$2="ja","00:00",AY25))</f>
        <v>0</v>
      </c>
      <c r="L25" s="19" t="str">
        <f t="shared" ca="1" si="1"/>
        <v/>
      </c>
      <c r="M25" s="96"/>
      <c r="N25" s="96"/>
      <c r="O25" s="96"/>
      <c r="P25" s="96"/>
      <c r="Q25" s="96"/>
      <c r="R25" s="96"/>
      <c r="S25" s="96"/>
      <c r="AV25" s="42">
        <f>IF(IFERROR(MATCH($B25,Feiertage!$B$2:$B$49,0)&gt;0,0),1,0)</f>
        <v>0</v>
      </c>
      <c r="AW25" s="58">
        <f t="shared" si="2"/>
        <v>2.0833333333333332E-2</v>
      </c>
      <c r="AX25" s="59">
        <f t="shared" si="3"/>
        <v>0</v>
      </c>
      <c r="AY25" s="59">
        <f t="shared" si="4"/>
        <v>0</v>
      </c>
    </row>
    <row r="26" spans="2:51" ht="18.75" x14ac:dyDescent="0.3">
      <c r="B26" s="60">
        <f t="shared" si="5"/>
        <v>44613</v>
      </c>
      <c r="C26" s="61">
        <f t="shared" si="6"/>
        <v>44613</v>
      </c>
      <c r="D26" s="62"/>
      <c r="E26" s="2"/>
      <c r="F26" s="2"/>
      <c r="G26" s="2"/>
      <c r="H26" s="2"/>
      <c r="I26" s="2" t="str">
        <f t="shared" ca="1" si="7"/>
        <v/>
      </c>
      <c r="J26" s="2" t="str">
        <f t="shared" si="0"/>
        <v/>
      </c>
      <c r="K26" s="1">
        <f>IF(AV26=0,AY26,IF(Feiertage!$G$2="ja","00:00",AY26))</f>
        <v>0</v>
      </c>
      <c r="L26" s="19" t="str">
        <f t="shared" ca="1" si="1"/>
        <v/>
      </c>
      <c r="M26" s="96"/>
      <c r="N26" s="96"/>
      <c r="O26" s="96"/>
      <c r="P26" s="96"/>
      <c r="Q26" s="96"/>
      <c r="R26" s="96"/>
      <c r="S26" s="96"/>
      <c r="AV26" s="42">
        <f>IF(IFERROR(MATCH($B26,Feiertage!$B$2:$B$49,0)&gt;0,0),1,0)</f>
        <v>0</v>
      </c>
      <c r="AW26" s="58">
        <f t="shared" si="2"/>
        <v>2.0833333333333332E-2</v>
      </c>
      <c r="AX26" s="59">
        <f t="shared" si="3"/>
        <v>0</v>
      </c>
      <c r="AY26" s="59">
        <f t="shared" si="4"/>
        <v>0</v>
      </c>
    </row>
    <row r="27" spans="2:51" ht="18.75" x14ac:dyDescent="0.3">
      <c r="B27" s="60">
        <f t="shared" si="5"/>
        <v>44614</v>
      </c>
      <c r="C27" s="61">
        <f t="shared" si="6"/>
        <v>44614</v>
      </c>
      <c r="D27" s="62"/>
      <c r="E27" s="2"/>
      <c r="F27" s="2"/>
      <c r="G27" s="2"/>
      <c r="H27" s="2"/>
      <c r="I27" s="2" t="str">
        <f t="shared" ca="1" si="7"/>
        <v/>
      </c>
      <c r="J27" s="2" t="str">
        <f t="shared" si="0"/>
        <v/>
      </c>
      <c r="K27" s="1">
        <f>IF(AV27=0,AY27,IF(Feiertage!$G$2="ja","00:00",AY27))</f>
        <v>0.33333333333333331</v>
      </c>
      <c r="L27" s="19" t="str">
        <f t="shared" ca="1" si="1"/>
        <v/>
      </c>
      <c r="M27" s="96"/>
      <c r="N27" s="96"/>
      <c r="O27" s="96"/>
      <c r="P27" s="96"/>
      <c r="Q27" s="96"/>
      <c r="R27" s="96"/>
      <c r="S27" s="96"/>
      <c r="AV27" s="42">
        <f>IF(IFERROR(MATCH($B27,Feiertage!$B$2:$B$49,0)&gt;0,0),1,0)</f>
        <v>0</v>
      </c>
      <c r="AW27" s="58">
        <f t="shared" si="2"/>
        <v>2.0833333333333332E-2</v>
      </c>
      <c r="AX27" s="59">
        <f t="shared" si="3"/>
        <v>0</v>
      </c>
      <c r="AY27" s="59">
        <f t="shared" si="4"/>
        <v>0.33333333333333331</v>
      </c>
    </row>
    <row r="28" spans="2:51" ht="18.75" x14ac:dyDescent="0.3">
      <c r="B28" s="60">
        <f t="shared" si="5"/>
        <v>44615</v>
      </c>
      <c r="C28" s="61">
        <f t="shared" si="6"/>
        <v>44615</v>
      </c>
      <c r="D28" s="62"/>
      <c r="E28" s="2"/>
      <c r="F28" s="2"/>
      <c r="G28" s="2"/>
      <c r="H28" s="2"/>
      <c r="I28" s="2" t="str">
        <f t="shared" ca="1" si="7"/>
        <v/>
      </c>
      <c r="J28" s="2" t="str">
        <f t="shared" si="0"/>
        <v/>
      </c>
      <c r="K28" s="1">
        <f>IF(AV28=0,AY28,IF(Feiertage!$G$2="ja","00:00",AY28))</f>
        <v>0.33333333333333331</v>
      </c>
      <c r="L28" s="19" t="str">
        <f t="shared" ca="1" si="1"/>
        <v/>
      </c>
      <c r="M28" s="96"/>
      <c r="N28" s="96"/>
      <c r="O28" s="96"/>
      <c r="P28" s="96"/>
      <c r="Q28" s="96"/>
      <c r="R28" s="96"/>
      <c r="S28" s="96"/>
      <c r="AV28" s="42">
        <f>IF(IFERROR(MATCH($B28,Feiertage!$B$2:$B$49,0)&gt;0,0),1,0)</f>
        <v>0</v>
      </c>
      <c r="AW28" s="58">
        <f t="shared" si="2"/>
        <v>2.0833333333333332E-2</v>
      </c>
      <c r="AX28" s="59">
        <f t="shared" si="3"/>
        <v>0</v>
      </c>
      <c r="AY28" s="59">
        <f t="shared" si="4"/>
        <v>0.33333333333333331</v>
      </c>
    </row>
    <row r="29" spans="2:51" ht="18.75" x14ac:dyDescent="0.3">
      <c r="B29" s="60">
        <f t="shared" si="5"/>
        <v>44616</v>
      </c>
      <c r="C29" s="61">
        <f t="shared" si="6"/>
        <v>44616</v>
      </c>
      <c r="D29" s="62"/>
      <c r="E29" s="2"/>
      <c r="F29" s="2"/>
      <c r="G29" s="2"/>
      <c r="H29" s="2"/>
      <c r="I29" s="2" t="str">
        <f t="shared" ca="1" si="7"/>
        <v/>
      </c>
      <c r="J29" s="2" t="str">
        <f t="shared" si="0"/>
        <v/>
      </c>
      <c r="K29" s="1">
        <f>IF(AV29=0,AY29,IF(Feiertage!$G$2="ja","00:00",AY29))</f>
        <v>0.33333333333333331</v>
      </c>
      <c r="L29" s="19" t="str">
        <f t="shared" ca="1" si="1"/>
        <v/>
      </c>
      <c r="M29" s="96"/>
      <c r="N29" s="96"/>
      <c r="O29" s="96"/>
      <c r="P29" s="96"/>
      <c r="Q29" s="96"/>
      <c r="R29" s="96"/>
      <c r="S29" s="96"/>
      <c r="AV29" s="42">
        <f>IF(IFERROR(MATCH($B29,Feiertage!$B$2:$B$49,0)&gt;0,0),1,0)</f>
        <v>0</v>
      </c>
      <c r="AW29" s="58">
        <f t="shared" si="2"/>
        <v>2.0833333333333332E-2</v>
      </c>
      <c r="AX29" s="59">
        <f t="shared" si="3"/>
        <v>0</v>
      </c>
      <c r="AY29" s="59">
        <f t="shared" si="4"/>
        <v>0.33333333333333331</v>
      </c>
    </row>
    <row r="30" spans="2:51" ht="18.75" x14ac:dyDescent="0.3">
      <c r="B30" s="60">
        <f t="shared" si="5"/>
        <v>44617</v>
      </c>
      <c r="C30" s="61">
        <f t="shared" si="6"/>
        <v>44617</v>
      </c>
      <c r="D30" s="62"/>
      <c r="E30" s="2"/>
      <c r="F30" s="2"/>
      <c r="G30" s="2"/>
      <c r="H30" s="2"/>
      <c r="I30" s="2" t="str">
        <f t="shared" ca="1" si="7"/>
        <v/>
      </c>
      <c r="J30" s="2" t="str">
        <f t="shared" si="0"/>
        <v/>
      </c>
      <c r="K30" s="1">
        <f>IF(AV30=0,AY30,IF(Feiertage!$G$2="ja","00:00",AY30))</f>
        <v>0.33333333333333331</v>
      </c>
      <c r="L30" s="19" t="str">
        <f t="shared" ca="1" si="1"/>
        <v/>
      </c>
      <c r="M30" s="96"/>
      <c r="N30" s="96"/>
      <c r="O30" s="96"/>
      <c r="P30" s="96"/>
      <c r="Q30" s="96"/>
      <c r="R30" s="96"/>
      <c r="S30" s="96"/>
      <c r="AV30" s="42">
        <f>IF(IFERROR(MATCH($B30,Feiertage!$B$2:$B$49,0)&gt;0,0),1,0)</f>
        <v>0</v>
      </c>
      <c r="AW30" s="58">
        <f t="shared" si="2"/>
        <v>2.0833333333333332E-2</v>
      </c>
      <c r="AX30" s="59">
        <f t="shared" si="3"/>
        <v>0</v>
      </c>
      <c r="AY30" s="59">
        <f t="shared" si="4"/>
        <v>0.33333333333333331</v>
      </c>
    </row>
    <row r="31" spans="2:51" ht="18.75" x14ac:dyDescent="0.3">
      <c r="B31" s="60">
        <f t="shared" si="5"/>
        <v>44618</v>
      </c>
      <c r="C31" s="61">
        <f t="shared" si="6"/>
        <v>44618</v>
      </c>
      <c r="D31" s="62"/>
      <c r="E31" s="2"/>
      <c r="F31" s="2"/>
      <c r="G31" s="2"/>
      <c r="H31" s="2"/>
      <c r="I31" s="2" t="str">
        <f t="shared" ca="1" si="7"/>
        <v/>
      </c>
      <c r="J31" s="2" t="str">
        <f t="shared" si="0"/>
        <v/>
      </c>
      <c r="K31" s="1">
        <f>IF(AV31=0,AY31,IF(Feiertage!$G$2="ja","00:00",AY31))</f>
        <v>0.33333333333333331</v>
      </c>
      <c r="L31" s="19" t="str">
        <f t="shared" ca="1" si="1"/>
        <v/>
      </c>
      <c r="M31" s="96"/>
      <c r="N31" s="96"/>
      <c r="O31" s="96"/>
      <c r="P31" s="96"/>
      <c r="Q31" s="96"/>
      <c r="R31" s="96"/>
      <c r="S31" s="96"/>
      <c r="AV31" s="42">
        <f>IF(IFERROR(MATCH($B31,Feiertage!$B$2:$B$49,0)&gt;0,0),1,0)</f>
        <v>0</v>
      </c>
      <c r="AW31" s="58">
        <f t="shared" si="2"/>
        <v>2.0833333333333332E-2</v>
      </c>
      <c r="AX31" s="59">
        <f t="shared" si="3"/>
        <v>0</v>
      </c>
      <c r="AY31" s="59">
        <f t="shared" si="4"/>
        <v>0.33333333333333331</v>
      </c>
    </row>
    <row r="32" spans="2:51" ht="18.75" x14ac:dyDescent="0.3">
      <c r="B32" s="60">
        <f t="shared" si="5"/>
        <v>44619</v>
      </c>
      <c r="C32" s="61">
        <f t="shared" si="6"/>
        <v>44619</v>
      </c>
      <c r="D32" s="62"/>
      <c r="E32" s="2"/>
      <c r="F32" s="2"/>
      <c r="G32" s="2"/>
      <c r="H32" s="2"/>
      <c r="I32" s="2" t="str">
        <f t="shared" ca="1" si="7"/>
        <v/>
      </c>
      <c r="J32" s="2" t="str">
        <f t="shared" si="0"/>
        <v/>
      </c>
      <c r="K32" s="1">
        <f>IF(AV32=0,AY32,IF(Feiertage!$G$2="ja","00:00",AY32))</f>
        <v>0</v>
      </c>
      <c r="L32" s="19" t="str">
        <f t="shared" ca="1" si="1"/>
        <v/>
      </c>
      <c r="M32" s="96"/>
      <c r="N32" s="96"/>
      <c r="O32" s="96"/>
      <c r="P32" s="96"/>
      <c r="Q32" s="96"/>
      <c r="R32" s="96"/>
      <c r="S32" s="96"/>
      <c r="AV32" s="42">
        <f>IF(IFERROR(MATCH($B32,Feiertage!$B$2:$B$49,0)&gt;0,0),1,0)</f>
        <v>0</v>
      </c>
      <c r="AW32" s="58">
        <f t="shared" si="2"/>
        <v>2.0833333333333332E-2</v>
      </c>
      <c r="AX32" s="59">
        <f t="shared" si="3"/>
        <v>0</v>
      </c>
      <c r="AY32" s="59">
        <f t="shared" si="4"/>
        <v>0</v>
      </c>
    </row>
    <row r="33" spans="2:51" ht="18.75" x14ac:dyDescent="0.3">
      <c r="B33" s="60" t="str">
        <f>IF(B32&lt;&gt;"",IF(MONTH($B$1)&lt;MONTH(B32+1),"",B32+1),"")</f>
        <v/>
      </c>
      <c r="C33" s="61" t="str">
        <f t="shared" si="6"/>
        <v/>
      </c>
      <c r="D33" s="62"/>
      <c r="E33" s="2"/>
      <c r="F33" s="2"/>
      <c r="G33" s="2"/>
      <c r="H33" s="2"/>
      <c r="I33" s="2" t="str">
        <f t="shared" ca="1" si="7"/>
        <v/>
      </c>
      <c r="J33" s="2" t="str">
        <f t="shared" si="0"/>
        <v/>
      </c>
      <c r="K33" s="1" t="str">
        <f>IF(AV33=0,AY33,IF(Feiertage!$G$2="ja","00:00",AY33))</f>
        <v/>
      </c>
      <c r="L33" s="19" t="str">
        <f t="shared" ca="1" si="1"/>
        <v/>
      </c>
      <c r="M33" s="96"/>
      <c r="N33" s="96"/>
      <c r="O33" s="96"/>
      <c r="P33" s="96"/>
      <c r="Q33" s="96"/>
      <c r="R33" s="96"/>
      <c r="S33" s="96"/>
      <c r="AV33" s="42">
        <f>IF(IFERROR(MATCH($B33,Feiertage!$B$2:$B$49,0)&gt;0,0),1,0)</f>
        <v>0</v>
      </c>
      <c r="AW33" s="58" t="str">
        <f>IFERROR(IF(WEEKDAY(C33)=WEEKDAY($N$5),$P$5,
IF(WEEKDAY(C33)=WEEKDAY($N$6),$P$6,
IF(WEEKDAY(C33)=WEEKDAY($N$7),$P$7,
IF(WEEKDAY(C33)=WEEKDAY($N$8),$P$8,
IF(WEEKDAY(C33)=WEEKDAY($N$9),$P$9,
IF(WEEKDAY(C33)=WEEKDAY($N$10),$P$10,
IF(WEEKDAY(C33)=WEEKDAY($N$11),$P$11,""))))))),"")</f>
        <v/>
      </c>
      <c r="AX33" s="59">
        <f t="shared" si="3"/>
        <v>0</v>
      </c>
      <c r="AY33" s="59" t="str">
        <f>IFERROR(IF(WEEKDAY(C33)=WEEKDAY($N$5),$O$5,
IF(WEEKDAY(C33)=WEEKDAY($N$6),$O$6,
IF(WEEKDAY(C33)=WEEKDAY($N$7),$O$7,
IF(WEEKDAY(C33)=WEEKDAY($N$8),$O$8,
IF(WEEKDAY(C33)=WEEKDAY($N$9),$O$9,
IF(WEEKDAY(C33)=WEEKDAY($N$10),$O$10,
IF(WEEKDAY(C33)=WEEKDAY($N$11),$O$11,""))))))),"")</f>
        <v/>
      </c>
    </row>
    <row r="34" spans="2:51" ht="18.75" x14ac:dyDescent="0.3">
      <c r="B34" s="60" t="str">
        <f t="shared" ref="B34:B35" si="8">IF(B33&lt;&gt;"",IF(MONTH($B$1)&lt;MONTH(B33+1),"",B33+1),"")</f>
        <v/>
      </c>
      <c r="C34" s="61" t="str">
        <f t="shared" si="6"/>
        <v/>
      </c>
      <c r="D34" s="62"/>
      <c r="E34" s="2"/>
      <c r="F34" s="2"/>
      <c r="G34" s="2"/>
      <c r="H34" s="2"/>
      <c r="I34" s="2" t="str">
        <f t="shared" ca="1" si="7"/>
        <v/>
      </c>
      <c r="J34" s="2" t="str">
        <f t="shared" si="0"/>
        <v/>
      </c>
      <c r="K34" s="1" t="str">
        <f>IF(AV34=0,AY34,IF(Feiertage!$G$2="ja","00:00",AY34))</f>
        <v/>
      </c>
      <c r="L34" s="19" t="str">
        <f t="shared" ca="1" si="1"/>
        <v/>
      </c>
      <c r="M34" s="96"/>
      <c r="N34" s="96"/>
      <c r="O34" s="96"/>
      <c r="P34" s="96"/>
      <c r="Q34" s="96"/>
      <c r="R34" s="96"/>
      <c r="S34" s="96"/>
      <c r="AV34" s="42">
        <f>IF(IFERROR(MATCH($B34,Feiertage!$B$2:$B$49,0)&gt;0,0),1,0)</f>
        <v>0</v>
      </c>
      <c r="AW34" s="58" t="str">
        <f t="shared" ref="AW34:AW35" si="9">IFERROR(IF(WEEKDAY(C34)=WEEKDAY($N$5),$P$5,
IF(WEEKDAY(C34)=WEEKDAY($N$6),$P$6,
IF(WEEKDAY(C34)=WEEKDAY($N$7),$P$7,
IF(WEEKDAY(C34)=WEEKDAY($N$8),$P$8,
IF(WEEKDAY(C34)=WEEKDAY($N$9),$P$9,
IF(WEEKDAY(C34)=WEEKDAY($N$10),$P$10,
IF(WEEKDAY(C34)=WEEKDAY($N$11),$P$11,""))))))),"")</f>
        <v/>
      </c>
      <c r="AX34" s="59">
        <f t="shared" si="3"/>
        <v>0</v>
      </c>
      <c r="AY34" s="59" t="str">
        <f t="shared" ref="AY34:AY35" si="10">IFERROR(IF(WEEKDAY(C34)=WEEKDAY($N$5),$O$5,
IF(WEEKDAY(C34)=WEEKDAY($N$6),$O$6,
IF(WEEKDAY(C34)=WEEKDAY($N$7),$O$7,
IF(WEEKDAY(C34)=WEEKDAY($N$8),$O$8,
IF(WEEKDAY(C34)=WEEKDAY($N$9),$O$9,
IF(WEEKDAY(C34)=WEEKDAY($N$10),$O$10,
IF(WEEKDAY(C34)=WEEKDAY($N$11),$O$11,""))))))),"")</f>
        <v/>
      </c>
    </row>
    <row r="35" spans="2:51" ht="19.5" thickBot="1" x14ac:dyDescent="0.35">
      <c r="B35" s="73" t="str">
        <f t="shared" si="8"/>
        <v/>
      </c>
      <c r="C35" s="74" t="str">
        <f t="shared" si="6"/>
        <v/>
      </c>
      <c r="D35" s="75"/>
      <c r="E35" s="3"/>
      <c r="F35" s="3"/>
      <c r="G35" s="3"/>
      <c r="H35" s="3"/>
      <c r="I35" s="4" t="str">
        <f t="shared" ca="1" si="7"/>
        <v/>
      </c>
      <c r="J35" s="4" t="str">
        <f t="shared" si="0"/>
        <v/>
      </c>
      <c r="K35" s="1" t="str">
        <f>IF(AV35=0,AY35,IF(Feiertage!$G$2="ja","00:00",AY35))</f>
        <v/>
      </c>
      <c r="L35" s="20" t="str">
        <f t="shared" ca="1" si="1"/>
        <v/>
      </c>
      <c r="M35" s="96"/>
      <c r="N35" s="96"/>
      <c r="O35" s="96"/>
      <c r="P35" s="96"/>
      <c r="Q35" s="96"/>
      <c r="R35" s="96"/>
      <c r="S35" s="96"/>
      <c r="AV35" s="42">
        <f>IF(IFERROR(MATCH($B35,Feiertage!$B$2:$B$49,0)&gt;0,0),1,0)</f>
        <v>0</v>
      </c>
      <c r="AW35" s="58" t="str">
        <f t="shared" si="9"/>
        <v/>
      </c>
      <c r="AX35" s="59">
        <f t="shared" si="3"/>
        <v>0</v>
      </c>
      <c r="AY35" s="59" t="str">
        <f t="shared" si="10"/>
        <v/>
      </c>
    </row>
    <row r="36" spans="2:51" ht="8.25" customHeight="1" thickTop="1" x14ac:dyDescent="0.25">
      <c r="B36" s="76"/>
      <c r="C36" s="72"/>
      <c r="D36" s="72"/>
      <c r="E36" s="72"/>
      <c r="F36" s="72"/>
      <c r="G36" s="72"/>
      <c r="H36" s="72"/>
      <c r="I36" s="72"/>
      <c r="J36" s="72"/>
      <c r="K36" s="72"/>
      <c r="L36" s="72"/>
    </row>
    <row r="39" spans="2:51" x14ac:dyDescent="0.25">
      <c r="M39" s="77"/>
      <c r="N39" s="78"/>
      <c r="O39" s="79"/>
    </row>
    <row r="41" spans="2:51" ht="15.75" x14ac:dyDescent="0.25">
      <c r="M41" s="80"/>
    </row>
  </sheetData>
  <sheetProtection algorithmName="SHA-512" hashValue="cqNLxeFC5ucL0uWn0vz+FWKyGCF8lT0UTOnK+eI2uT/Tc8G+OjVnQipga8NBOom5BhGeOZrt2yudnIqdQiiX/w==" saltValue="zf96f1N+JXWqcI/i2KxZzg==" spinCount="100000" sheet="1" objects="1" scenarios="1" formatCells="0" formatColumns="0" formatRows="0"/>
  <customSheetViews>
    <customSheetView guid="{4652D98A-10A8-4A41-BE02-6BC110D8BB01}" showGridLines="0">
      <pane xSplit="4" ySplit="4" topLeftCell="E8" activePane="bottomRight" state="frozen"/>
      <selection pane="bottomRight" activeCell="E40" sqref="E40"/>
      <pageMargins left="0.7" right="0.7" top="0.78740157499999996" bottom="0.78740157499999996" header="0.3" footer="0.3"/>
    </customSheetView>
  </customSheetViews>
  <mergeCells count="4">
    <mergeCell ref="E3:H3"/>
    <mergeCell ref="N3:P3"/>
    <mergeCell ref="B1:L1"/>
    <mergeCell ref="R4:S4"/>
  </mergeCells>
  <conditionalFormatting sqref="B5:L35">
    <cfRule type="expression" dxfId="22" priority="2" stopIfTrue="1">
      <formula>WEEKDAY($B5,2)&gt;5</formula>
    </cfRule>
  </conditionalFormatting>
  <pageMargins left="0.25" right="0.25" top="0.75" bottom="0.75" header="0.3" footer="0.3"/>
  <pageSetup paperSize="9" orientation="portrait" horizontalDpi="4294967293" verticalDpi="0"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stopIfTrue="1" id="{7B5B1C58-86FE-4314-A5A4-7CBB585B95E4}">
            <xm:f>MATCH($B5,Feiertage!$B$2:$B$49,0)&gt;0</xm:f>
            <x14:dxf>
              <fill>
                <patternFill>
                  <bgColor theme="5" tint="0.59996337778862885"/>
                </patternFill>
              </fill>
            </x14:dxf>
          </x14:cfRule>
          <xm:sqref>B5:L35</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AY41"/>
  <sheetViews>
    <sheetView showGridLines="0" workbookViewId="0">
      <pane xSplit="4" ySplit="1" topLeftCell="E2" activePane="bottomRight" state="frozen"/>
      <selection activeCell="E5" sqref="E5"/>
      <selection pane="topRight" activeCell="E5" sqref="E5"/>
      <selection pane="bottomLeft" activeCell="E5" sqref="E5"/>
      <selection pane="bottomRight" activeCell="E5" sqref="E5"/>
    </sheetView>
  </sheetViews>
  <sheetFormatPr baseColWidth="10" defaultColWidth="10.7109375" defaultRowHeight="15" x14ac:dyDescent="0.25"/>
  <cols>
    <col min="1" max="1" width="2.28515625" style="42" customWidth="1"/>
    <col min="2" max="2" width="8.85546875" style="42" customWidth="1"/>
    <col min="3" max="3" width="5.7109375" style="42" customWidth="1"/>
    <col min="4" max="4" width="0.85546875" style="42" hidden="1" customWidth="1"/>
    <col min="5" max="8" width="6.7109375" style="42" customWidth="1"/>
    <col min="9" max="9" width="8.85546875" style="42" customWidth="1"/>
    <col min="10" max="10" width="14" style="42" customWidth="1"/>
    <col min="11" max="11" width="13.7109375" style="42" customWidth="1"/>
    <col min="12" max="12" width="14.140625" style="42" customWidth="1"/>
    <col min="13" max="13" width="13.28515625" style="42" customWidth="1"/>
    <col min="14" max="14" width="19.5703125" style="42" customWidth="1"/>
    <col min="15" max="15" width="15.7109375" style="42" customWidth="1"/>
    <col min="16" max="17" width="11.42578125" style="42"/>
    <col min="18" max="18" width="30.7109375" style="42" customWidth="1"/>
    <col min="19" max="19" width="13.28515625" style="42" customWidth="1"/>
    <col min="20" max="24" width="11.42578125" style="42"/>
    <col min="25" max="47" width="10.7109375" style="42"/>
    <col min="48" max="48" width="11.140625" style="42" customWidth="1"/>
    <col min="49" max="49" width="7.7109375" style="42" customWidth="1"/>
    <col min="50" max="50" width="6.7109375" style="42" customWidth="1"/>
    <col min="51" max="51" width="8" style="42" customWidth="1"/>
    <col min="52" max="16384" width="10.7109375" style="42"/>
  </cols>
  <sheetData>
    <row r="1" spans="1:51" ht="28.5" x14ac:dyDescent="0.45">
      <c r="A1" s="41"/>
      <c r="B1" s="110">
        <f>EDATE(Januar!$A$1,2)</f>
        <v>44620</v>
      </c>
      <c r="C1" s="110"/>
      <c r="D1" s="110"/>
      <c r="E1" s="110"/>
      <c r="F1" s="110"/>
      <c r="G1" s="110"/>
      <c r="H1" s="110"/>
      <c r="I1" s="110"/>
      <c r="J1" s="110"/>
      <c r="K1" s="110"/>
      <c r="L1" s="110"/>
    </row>
    <row r="2" spans="1:51" ht="15.75" thickBot="1" x14ac:dyDescent="0.3"/>
    <row r="3" spans="1:51" ht="21.75" thickBot="1" x14ac:dyDescent="0.4">
      <c r="E3" s="104" t="s">
        <v>0</v>
      </c>
      <c r="F3" s="105"/>
      <c r="G3" s="105"/>
      <c r="H3" s="106"/>
      <c r="I3" s="43"/>
      <c r="J3" s="43"/>
      <c r="K3" s="43"/>
      <c r="L3" s="43"/>
      <c r="N3" s="107" t="s">
        <v>10</v>
      </c>
      <c r="O3" s="108"/>
      <c r="P3" s="109"/>
    </row>
    <row r="4" spans="1:51" ht="21.75" thickBot="1" x14ac:dyDescent="0.4">
      <c r="B4" s="81" t="s">
        <v>4</v>
      </c>
      <c r="C4" s="82" t="s">
        <v>5</v>
      </c>
      <c r="D4" s="83"/>
      <c r="E4" s="93" t="s">
        <v>1</v>
      </c>
      <c r="F4" s="94" t="s">
        <v>2</v>
      </c>
      <c r="G4" s="94" t="s">
        <v>1</v>
      </c>
      <c r="H4" s="94" t="s">
        <v>2</v>
      </c>
      <c r="I4" s="94" t="s">
        <v>3</v>
      </c>
      <c r="J4" s="94" t="s">
        <v>7</v>
      </c>
      <c r="K4" s="94" t="s">
        <v>6</v>
      </c>
      <c r="L4" s="95" t="s">
        <v>52</v>
      </c>
      <c r="N4" s="84" t="s">
        <v>8</v>
      </c>
      <c r="O4" s="85" t="s">
        <v>6</v>
      </c>
      <c r="P4" s="85" t="s">
        <v>3</v>
      </c>
      <c r="R4" s="102" t="s">
        <v>13</v>
      </c>
      <c r="S4" s="103"/>
      <c r="AV4" s="49" t="s">
        <v>50</v>
      </c>
      <c r="AW4" s="50" t="s">
        <v>3</v>
      </c>
      <c r="AX4" s="51" t="s">
        <v>7</v>
      </c>
      <c r="AY4" s="52" t="s">
        <v>6</v>
      </c>
    </row>
    <row r="5" spans="1:51" ht="21.75" thickTop="1" x14ac:dyDescent="0.35">
      <c r="B5" s="53">
        <f>B1</f>
        <v>44620</v>
      </c>
      <c r="C5" s="54">
        <f>B5</f>
        <v>44620</v>
      </c>
      <c r="D5" s="55"/>
      <c r="E5" s="1"/>
      <c r="F5" s="1"/>
      <c r="G5" s="1"/>
      <c r="H5" s="1"/>
      <c r="I5" s="1" t="str">
        <f ca="1">IF(AX5=0,"",IF(AW5=0,"",IF(OR(B5&lt;=TODAY(),AX5),AW5,"")))</f>
        <v/>
      </c>
      <c r="J5" s="1" t="str">
        <f t="shared" ref="J5:J35" si="0">IF(AX5=0,"",IF(I5&lt;&gt;"",AX5-I5,AX5))</f>
        <v/>
      </c>
      <c r="K5" s="1">
        <f>IF(AV5=0,AY5,IF(Feiertage!$G$2="ja","00:00",AY5))</f>
        <v>0</v>
      </c>
      <c r="L5" s="18" t="str">
        <f t="shared" ref="L5:L35" ca="1" si="1">IF(OR(B5&lt;=TODAY(),J5),IF(J5&lt;&gt;"",IF(J5-K5=0,"",J5-K5),IF(K5&lt;&gt;"",-K5,"")),"")</f>
        <v/>
      </c>
      <c r="N5" s="56">
        <v>41639</v>
      </c>
      <c r="O5" s="5">
        <v>0.33333333333333331</v>
      </c>
      <c r="P5" s="5">
        <v>2.0833333333333332E-2</v>
      </c>
      <c r="R5" s="86" t="str">
        <f xml:space="preserve"> "Übertrag aus " &amp; IF( MONTH(B1)=1, YEAR(B1)-1, TEXT(EDATE(B1,-1),"MMMM"))</f>
        <v>Übertrag aus Februar</v>
      </c>
      <c r="S5" s="21">
        <f ca="1">IF(MONTH(B1)&gt;1,INDIRECT(TEXT(EDATE(B1,-1),"MMMM")&amp;"!s9"),"")</f>
        <v>0</v>
      </c>
      <c r="AV5" s="42">
        <f>IF(IFERROR(MATCH($B5,Feiertage!$B$2:$B$49,0)&gt;0,0),1,0)</f>
        <v>0</v>
      </c>
      <c r="AW5" s="58">
        <f>IF(WEEKDAY(C5)=WEEKDAY($N$5),$P$5,
IF(WEEKDAY(C5)=WEEKDAY($N$6),$P$6,
IF(WEEKDAY(C5)=WEEKDAY($N$7),$P$7,
IF(WEEKDAY(C5)=WEEKDAY($N$8),$P$8,
IF(WEEKDAY(C5)=WEEKDAY($N$9),$P$9,
IF(WEEKDAY(C5)=WEEKDAY($N$10),$P$10,
IF(WEEKDAY(C5)=WEEKDAY($N$11),$P$11,"")))))))</f>
        <v>2.0833333333333332E-2</v>
      </c>
      <c r="AX5" s="59">
        <f>IF(F5,IF(E5,IF(E5&gt;F5,F5+"24:00"-E5,F5-E5),0),0)+IF(G5,IF(G5,IF(G5&gt;H5,H5+"24:00"-G5,H5-G5),0),0)</f>
        <v>0</v>
      </c>
      <c r="AY5" s="59">
        <f>IF(WEEKDAY(C5)=WEEKDAY($N$5),$O$5,
IF(WEEKDAY(C5)=WEEKDAY($N$6),$O$6,
IF(WEEKDAY(C5)=WEEKDAY($N$7),$O$7,
IF(WEEKDAY(C5)=WEEKDAY($N$8),$O$8,
IF(WEEKDAY(C5)=WEEKDAY($N$9),$O$9,
IF(WEEKDAY(C5)=WEEKDAY($N$10),$O$10,
IF(WEEKDAY(C5)=WEEKDAY($N$11),$O$11,"")))))))</f>
        <v>0</v>
      </c>
    </row>
    <row r="6" spans="1:51" ht="21" x14ac:dyDescent="0.35">
      <c r="B6" s="60">
        <f>B5+1</f>
        <v>44621</v>
      </c>
      <c r="C6" s="61">
        <f>B6</f>
        <v>44621</v>
      </c>
      <c r="D6" s="62"/>
      <c r="E6" s="2"/>
      <c r="F6" s="2"/>
      <c r="G6" s="2"/>
      <c r="H6" s="2"/>
      <c r="I6" s="2" t="str">
        <f ca="1">IF(AX6=0,"",IF(AW6=0,"",IF(OR(B6&lt;=TODAY(),AX6),AW6,"")))</f>
        <v/>
      </c>
      <c r="J6" s="2" t="str">
        <f t="shared" si="0"/>
        <v/>
      </c>
      <c r="K6" s="1">
        <f>IF(AV6=0,AY6,IF(Feiertage!$G$2="ja","00:00",AY6))</f>
        <v>0.33333333333333331</v>
      </c>
      <c r="L6" s="19" t="str">
        <f t="shared" ca="1" si="1"/>
        <v/>
      </c>
      <c r="N6" s="63">
        <v>41640</v>
      </c>
      <c r="O6" s="6">
        <v>0.33333333333333331</v>
      </c>
      <c r="P6" s="6">
        <v>2.0833333333333332E-2</v>
      </c>
      <c r="R6" s="87" t="s">
        <v>6</v>
      </c>
      <c r="S6" s="21">
        <f>SUM(K5:K35)</f>
        <v>7.3333333333333304</v>
      </c>
      <c r="AV6" s="42">
        <f>IF(IFERROR(MATCH($B6,Feiertage!$B$2:$B$49,0)&gt;0,0),1,0)</f>
        <v>0</v>
      </c>
      <c r="AW6" s="58">
        <f t="shared" ref="AW6:AW32" si="2">IF(WEEKDAY(C6)=WEEKDAY($N$5),$P$5,
IF(WEEKDAY(C6)=WEEKDAY($N$6),$P$6,
IF(WEEKDAY(C6)=WEEKDAY($N$7),$P$7,
IF(WEEKDAY(C6)=WEEKDAY($N$8),$P$8,
IF(WEEKDAY(C6)=WEEKDAY($N$9),$P$9,
IF(WEEKDAY(C6)=WEEKDAY($N$10),$P$10,
IF(WEEKDAY(C6)=WEEKDAY($N$11),$P$11,"")))))))</f>
        <v>2.0833333333333332E-2</v>
      </c>
      <c r="AX6" s="59">
        <f t="shared" ref="AX6:AX35" si="3">IF(F6,IF(E6,IF(E6&gt;F6,F6+"24:00"-E6,F6-E6),0),0)+IF(G6,IF(G6,IF(G6&gt;H6,H6+"24:00"-G6,H6-G6),0),0)</f>
        <v>0</v>
      </c>
      <c r="AY6" s="59">
        <f t="shared" ref="AY6:AY32" si="4">IF(WEEKDAY(C6)=WEEKDAY($N$5),$O$5,
IF(WEEKDAY(C6)=WEEKDAY($N$6),$O$6,
IF(WEEKDAY(C6)=WEEKDAY($N$7),$O$7,
IF(WEEKDAY(C6)=WEEKDAY($N$8),$O$8,
IF(WEEKDAY(C6)=WEEKDAY($N$9),$O$9,
IF(WEEKDAY(C6)=WEEKDAY($N$10),$O$10,
IF(WEEKDAY(C6)=WEEKDAY($N$11),$O$11,"")))))))</f>
        <v>0.33333333333333331</v>
      </c>
    </row>
    <row r="7" spans="1:51" ht="21" x14ac:dyDescent="0.35">
      <c r="B7" s="60">
        <f t="shared" ref="B7:B32" si="5">B6+1</f>
        <v>44622</v>
      </c>
      <c r="C7" s="61">
        <f t="shared" ref="C7:C35" si="6">B7</f>
        <v>44622</v>
      </c>
      <c r="D7" s="62"/>
      <c r="E7" s="2"/>
      <c r="F7" s="2"/>
      <c r="G7" s="2"/>
      <c r="H7" s="2"/>
      <c r="I7" s="2" t="str">
        <f t="shared" ref="I7:I35" ca="1" si="7">IF(AX7=0,"",IF(AW7=0,"",IF(OR(B7&lt;=TODAY(),AX7),AW7,"")))</f>
        <v/>
      </c>
      <c r="J7" s="2" t="str">
        <f t="shared" si="0"/>
        <v/>
      </c>
      <c r="K7" s="1">
        <f>IF(AV7=0,AY7,IF(Feiertage!$G$2="ja","00:00",AY7))</f>
        <v>0.33333333333333331</v>
      </c>
      <c r="L7" s="19" t="str">
        <f t="shared" ca="1" si="1"/>
        <v/>
      </c>
      <c r="N7" s="63">
        <v>41641</v>
      </c>
      <c r="O7" s="6">
        <v>0.33333333333333331</v>
      </c>
      <c r="P7" s="6">
        <v>2.0833333333333332E-2</v>
      </c>
      <c r="R7" s="87" t="s">
        <v>7</v>
      </c>
      <c r="S7" s="21">
        <f>SUM(J5:J35)</f>
        <v>0</v>
      </c>
      <c r="AV7" s="42">
        <f>IF(IFERROR(MATCH($B7,Feiertage!$B$2:$B$49,0)&gt;0,0),1,0)</f>
        <v>0</v>
      </c>
      <c r="AW7" s="58">
        <f t="shared" si="2"/>
        <v>2.0833333333333332E-2</v>
      </c>
      <c r="AX7" s="59">
        <f t="shared" si="3"/>
        <v>0</v>
      </c>
      <c r="AY7" s="59">
        <f t="shared" si="4"/>
        <v>0.33333333333333331</v>
      </c>
    </row>
    <row r="8" spans="1:51" ht="21" x14ac:dyDescent="0.35">
      <c r="B8" s="60">
        <f t="shared" si="5"/>
        <v>44623</v>
      </c>
      <c r="C8" s="61">
        <f t="shared" si="6"/>
        <v>44623</v>
      </c>
      <c r="D8" s="62"/>
      <c r="E8" s="2"/>
      <c r="F8" s="2"/>
      <c r="G8" s="2"/>
      <c r="H8" s="2"/>
      <c r="I8" s="2" t="str">
        <f t="shared" ca="1" si="7"/>
        <v/>
      </c>
      <c r="J8" s="2" t="str">
        <f t="shared" si="0"/>
        <v/>
      </c>
      <c r="K8" s="1">
        <f>IF(AV8=0,AY8,IF(Feiertage!$G$2="ja","00:00",AY8))</f>
        <v>0.33333333333333331</v>
      </c>
      <c r="L8" s="19" t="str">
        <f t="shared" ca="1" si="1"/>
        <v/>
      </c>
      <c r="N8" s="63">
        <v>41642</v>
      </c>
      <c r="O8" s="6">
        <v>0.33333333333333331</v>
      </c>
      <c r="P8" s="6">
        <v>2.0833333333333332E-2</v>
      </c>
      <c r="R8" s="88" t="str">
        <f xml:space="preserve"> "Saldo " &amp; TEXT(B1,"MMMM")</f>
        <v>Saldo März</v>
      </c>
      <c r="S8" s="21">
        <f ca="1">SUM(L5:L35)</f>
        <v>0</v>
      </c>
      <c r="AV8" s="42">
        <f>IF(IFERROR(MATCH($B8,Feiertage!$B$2:$B$49,0)&gt;0,0),1,0)</f>
        <v>0</v>
      </c>
      <c r="AW8" s="58">
        <f t="shared" si="2"/>
        <v>2.0833333333333332E-2</v>
      </c>
      <c r="AX8" s="59">
        <f t="shared" si="3"/>
        <v>0</v>
      </c>
      <c r="AY8" s="59">
        <f t="shared" si="4"/>
        <v>0.33333333333333331</v>
      </c>
    </row>
    <row r="9" spans="1:51" ht="21.75" thickBot="1" x14ac:dyDescent="0.4">
      <c r="B9" s="60">
        <f t="shared" si="5"/>
        <v>44624</v>
      </c>
      <c r="C9" s="61">
        <f t="shared" si="6"/>
        <v>44624</v>
      </c>
      <c r="D9" s="62"/>
      <c r="E9" s="2"/>
      <c r="F9" s="2"/>
      <c r="G9" s="2"/>
      <c r="H9" s="2"/>
      <c r="I9" s="2" t="str">
        <f t="shared" ca="1" si="7"/>
        <v/>
      </c>
      <c r="J9" s="2" t="str">
        <f t="shared" si="0"/>
        <v/>
      </c>
      <c r="K9" s="1">
        <f>IF(AV9=0,AY9,IF(Feiertage!$G$2="ja","00:00",AY9))</f>
        <v>0.33333333333333331</v>
      </c>
      <c r="L9" s="19" t="str">
        <f t="shared" ca="1" si="1"/>
        <v/>
      </c>
      <c r="N9" s="63">
        <v>41643</v>
      </c>
      <c r="O9" s="6">
        <v>0.33333333333333331</v>
      </c>
      <c r="P9" s="6">
        <v>2.0833333333333332E-2</v>
      </c>
      <c r="R9" s="89" t="str">
        <f xml:space="preserve"> "Übertrag in " &amp;  IF( MONTH(B1)=12, YEAR(B1)+1, TEXT(EDATE(B1,1),"MMMM"))</f>
        <v>Übertrag in April</v>
      </c>
      <c r="S9" s="22">
        <f ca="1">IF(S5="",0,S5)+S8</f>
        <v>0</v>
      </c>
      <c r="AV9" s="42">
        <f>IF(IFERROR(MATCH($B9,Feiertage!$B$2:$B$49,0)&gt;0,0),1,0)</f>
        <v>0</v>
      </c>
      <c r="AW9" s="58">
        <f t="shared" si="2"/>
        <v>2.0833333333333332E-2</v>
      </c>
      <c r="AX9" s="59">
        <f t="shared" si="3"/>
        <v>0</v>
      </c>
      <c r="AY9" s="59">
        <f t="shared" si="4"/>
        <v>0.33333333333333331</v>
      </c>
    </row>
    <row r="10" spans="1:51" ht="18.75" x14ac:dyDescent="0.3">
      <c r="B10" s="60">
        <f t="shared" si="5"/>
        <v>44625</v>
      </c>
      <c r="C10" s="61">
        <f t="shared" si="6"/>
        <v>44625</v>
      </c>
      <c r="D10" s="62"/>
      <c r="E10" s="2"/>
      <c r="F10" s="2"/>
      <c r="G10" s="2"/>
      <c r="H10" s="2"/>
      <c r="I10" s="2" t="str">
        <f t="shared" ca="1" si="7"/>
        <v/>
      </c>
      <c r="J10" s="2" t="str">
        <f t="shared" si="0"/>
        <v/>
      </c>
      <c r="K10" s="1">
        <f>IF(AV10=0,AY10,IF(Feiertage!$G$2="ja","00:00",AY10))</f>
        <v>0.33333333333333331</v>
      </c>
      <c r="L10" s="19" t="str">
        <f t="shared" ca="1" si="1"/>
        <v/>
      </c>
      <c r="N10" s="67">
        <v>41644</v>
      </c>
      <c r="O10" s="7">
        <v>0</v>
      </c>
      <c r="P10" s="7">
        <v>2.0833333333333332E-2</v>
      </c>
      <c r="AV10" s="42">
        <f>IF(IFERROR(MATCH($B10,Feiertage!$B$2:$B$49,0)&gt;0,0),1,0)</f>
        <v>0</v>
      </c>
      <c r="AW10" s="58">
        <f t="shared" si="2"/>
        <v>2.0833333333333332E-2</v>
      </c>
      <c r="AX10" s="59">
        <f t="shared" si="3"/>
        <v>0</v>
      </c>
      <c r="AY10" s="59">
        <f t="shared" si="4"/>
        <v>0.33333333333333331</v>
      </c>
    </row>
    <row r="11" spans="1:51" ht="19.5" thickBot="1" x14ac:dyDescent="0.35">
      <c r="B11" s="60">
        <f t="shared" si="5"/>
        <v>44626</v>
      </c>
      <c r="C11" s="61">
        <f t="shared" si="6"/>
        <v>44626</v>
      </c>
      <c r="D11" s="62"/>
      <c r="E11" s="2"/>
      <c r="F11" s="2"/>
      <c r="G11" s="2"/>
      <c r="H11" s="2"/>
      <c r="I11" s="2" t="str">
        <f t="shared" ca="1" si="7"/>
        <v/>
      </c>
      <c r="J11" s="2" t="str">
        <f t="shared" si="0"/>
        <v/>
      </c>
      <c r="K11" s="1">
        <f>IF(AV11=0,AY11,IF(Feiertage!$G$2="ja","00:00",AY11))</f>
        <v>0</v>
      </c>
      <c r="L11" s="19" t="str">
        <f t="shared" ca="1" si="1"/>
        <v/>
      </c>
      <c r="N11" s="68">
        <v>41645</v>
      </c>
      <c r="O11" s="8">
        <v>0</v>
      </c>
      <c r="P11" s="8">
        <v>2.0833333333333332E-2</v>
      </c>
      <c r="AV11" s="42">
        <f>IF(IFERROR(MATCH($B11,Feiertage!$B$2:$B$49,0)&gt;0,0),1,0)</f>
        <v>0</v>
      </c>
      <c r="AW11" s="58">
        <f t="shared" si="2"/>
        <v>2.0833333333333332E-2</v>
      </c>
      <c r="AX11" s="59">
        <f t="shared" si="3"/>
        <v>0</v>
      </c>
      <c r="AY11" s="59">
        <f t="shared" si="4"/>
        <v>0</v>
      </c>
    </row>
    <row r="12" spans="1:51" ht="20.25" thickTop="1" thickBot="1" x14ac:dyDescent="0.35">
      <c r="B12" s="60">
        <f t="shared" si="5"/>
        <v>44627</v>
      </c>
      <c r="C12" s="61">
        <f t="shared" si="6"/>
        <v>44627</v>
      </c>
      <c r="D12" s="62"/>
      <c r="E12" s="2"/>
      <c r="F12" s="2"/>
      <c r="G12" s="2"/>
      <c r="H12" s="2"/>
      <c r="I12" s="2" t="str">
        <f t="shared" ca="1" si="7"/>
        <v/>
      </c>
      <c r="J12" s="2" t="str">
        <f t="shared" si="0"/>
        <v/>
      </c>
      <c r="K12" s="1">
        <f>IF(AV12=0,AY12,IF(Feiertage!$G$2="ja","00:00",AY12))</f>
        <v>0</v>
      </c>
      <c r="L12" s="19" t="str">
        <f t="shared" ca="1" si="1"/>
        <v/>
      </c>
      <c r="N12" s="69" t="s">
        <v>9</v>
      </c>
      <c r="O12" s="70">
        <f>SUM(O5:O11)</f>
        <v>1.6666666666666665</v>
      </c>
      <c r="P12" s="71"/>
      <c r="AV12" s="42">
        <f>IF(IFERROR(MATCH($B12,Feiertage!$B$2:$B$49,0)&gt;0,0),1,0)</f>
        <v>0</v>
      </c>
      <c r="AW12" s="58">
        <f t="shared" si="2"/>
        <v>2.0833333333333332E-2</v>
      </c>
      <c r="AX12" s="59">
        <f t="shared" si="3"/>
        <v>0</v>
      </c>
      <c r="AY12" s="59">
        <f t="shared" si="4"/>
        <v>0</v>
      </c>
    </row>
    <row r="13" spans="1:51" ht="19.5" thickTop="1" x14ac:dyDescent="0.3">
      <c r="B13" s="60">
        <f t="shared" si="5"/>
        <v>44628</v>
      </c>
      <c r="C13" s="61">
        <f t="shared" si="6"/>
        <v>44628</v>
      </c>
      <c r="D13" s="62"/>
      <c r="E13" s="2"/>
      <c r="F13" s="2"/>
      <c r="G13" s="2"/>
      <c r="H13" s="2"/>
      <c r="I13" s="2" t="str">
        <f t="shared" ca="1" si="7"/>
        <v/>
      </c>
      <c r="J13" s="2" t="str">
        <f t="shared" si="0"/>
        <v/>
      </c>
      <c r="K13" s="1">
        <f>IF(AV13=0,AY13,IF(Feiertage!$G$2="ja","00:00",AY13))</f>
        <v>0.33333333333333331</v>
      </c>
      <c r="L13" s="19" t="str">
        <f t="shared" ca="1" si="1"/>
        <v/>
      </c>
      <c r="M13" s="96"/>
      <c r="N13" s="97"/>
      <c r="O13" s="97"/>
      <c r="P13" s="96"/>
      <c r="Q13" s="96"/>
      <c r="R13" s="96"/>
      <c r="S13" s="96"/>
      <c r="AV13" s="42">
        <f>IF(IFERROR(MATCH($B13,Feiertage!$B$2:$B$49,0)&gt;0,0),1,0)</f>
        <v>0</v>
      </c>
      <c r="AW13" s="58">
        <f t="shared" si="2"/>
        <v>2.0833333333333332E-2</v>
      </c>
      <c r="AX13" s="59">
        <f t="shared" si="3"/>
        <v>0</v>
      </c>
      <c r="AY13" s="59">
        <f t="shared" si="4"/>
        <v>0.33333333333333331</v>
      </c>
    </row>
    <row r="14" spans="1:51" ht="18.75" x14ac:dyDescent="0.3">
      <c r="B14" s="60">
        <f t="shared" si="5"/>
        <v>44629</v>
      </c>
      <c r="C14" s="61">
        <f t="shared" si="6"/>
        <v>44629</v>
      </c>
      <c r="D14" s="62"/>
      <c r="E14" s="2"/>
      <c r="F14" s="2"/>
      <c r="G14" s="2"/>
      <c r="H14" s="2"/>
      <c r="I14" s="2" t="str">
        <f t="shared" ca="1" si="7"/>
        <v/>
      </c>
      <c r="J14" s="2" t="str">
        <f t="shared" si="0"/>
        <v/>
      </c>
      <c r="K14" s="1">
        <f>IF(AV14=0,AY14,IF(Feiertage!$G$2="ja","00:00",AY14))</f>
        <v>0.33333333333333331</v>
      </c>
      <c r="L14" s="19" t="str">
        <f t="shared" ca="1" si="1"/>
        <v/>
      </c>
      <c r="M14" s="96"/>
      <c r="N14" s="98"/>
      <c r="O14" s="99"/>
      <c r="P14" s="98"/>
      <c r="Q14" s="96"/>
      <c r="R14" s="96"/>
      <c r="S14" s="96"/>
      <c r="AV14" s="42">
        <f>IF(IFERROR(MATCH($B14,Feiertage!$B$2:$B$49,0)&gt;0,0),1,0)</f>
        <v>0</v>
      </c>
      <c r="AW14" s="58">
        <f t="shared" si="2"/>
        <v>2.0833333333333332E-2</v>
      </c>
      <c r="AX14" s="59">
        <f t="shared" si="3"/>
        <v>0</v>
      </c>
      <c r="AY14" s="59">
        <f t="shared" si="4"/>
        <v>0.33333333333333331</v>
      </c>
    </row>
    <row r="15" spans="1:51" ht="18.75" x14ac:dyDescent="0.3">
      <c r="B15" s="60">
        <f t="shared" si="5"/>
        <v>44630</v>
      </c>
      <c r="C15" s="61">
        <f t="shared" si="6"/>
        <v>44630</v>
      </c>
      <c r="D15" s="62"/>
      <c r="E15" s="2"/>
      <c r="F15" s="2"/>
      <c r="G15" s="2"/>
      <c r="H15" s="2"/>
      <c r="I15" s="2" t="str">
        <f t="shared" ca="1" si="7"/>
        <v/>
      </c>
      <c r="J15" s="2" t="str">
        <f t="shared" si="0"/>
        <v/>
      </c>
      <c r="K15" s="1">
        <f>IF(AV15=0,AY15,IF(Feiertage!$G$2="ja","00:00",AY15))</f>
        <v>0.33333333333333331</v>
      </c>
      <c r="L15" s="19" t="str">
        <f ca="1">IF(OR(B15&lt;=TODAY(),J15),IF(J15&lt;&gt;"",IF(J15-K15=0,"",J15-K15),IF(K15&lt;&gt;"",-K15,"")),"")</f>
        <v/>
      </c>
      <c r="M15" s="96"/>
      <c r="N15" s="96"/>
      <c r="O15" s="96"/>
      <c r="P15" s="96"/>
      <c r="Q15" s="96"/>
      <c r="R15" s="96"/>
      <c r="S15" s="96"/>
      <c r="AV15" s="42">
        <f>IF(IFERROR(MATCH($B15,Feiertage!$B$2:$B$49,0)&gt;0,0),1,0)</f>
        <v>0</v>
      </c>
      <c r="AW15" s="58">
        <f t="shared" si="2"/>
        <v>2.0833333333333332E-2</v>
      </c>
      <c r="AX15" s="59">
        <f t="shared" si="3"/>
        <v>0</v>
      </c>
      <c r="AY15" s="59">
        <f t="shared" si="4"/>
        <v>0.33333333333333331</v>
      </c>
    </row>
    <row r="16" spans="1:51" ht="18.75" x14ac:dyDescent="0.3">
      <c r="B16" s="60">
        <f t="shared" si="5"/>
        <v>44631</v>
      </c>
      <c r="C16" s="61">
        <f t="shared" si="6"/>
        <v>44631</v>
      </c>
      <c r="D16" s="62"/>
      <c r="E16" s="2"/>
      <c r="F16" s="2"/>
      <c r="G16" s="2"/>
      <c r="H16" s="2"/>
      <c r="I16" s="2" t="str">
        <f t="shared" ca="1" si="7"/>
        <v/>
      </c>
      <c r="J16" s="2" t="str">
        <f t="shared" si="0"/>
        <v/>
      </c>
      <c r="K16" s="1">
        <f>IF(AV16=0,AY16,IF(Feiertage!$G$2="ja","00:00",AY16))</f>
        <v>0.33333333333333331</v>
      </c>
      <c r="L16" s="19" t="str">
        <f t="shared" ca="1" si="1"/>
        <v/>
      </c>
      <c r="M16" s="96"/>
      <c r="N16" s="96"/>
      <c r="O16" s="96"/>
      <c r="P16" s="96"/>
      <c r="Q16" s="96"/>
      <c r="R16" s="96"/>
      <c r="S16" s="96"/>
      <c r="AV16" s="42">
        <f>IF(IFERROR(MATCH($B16,Feiertage!$B$2:$B$49,0)&gt;0,0),1,0)</f>
        <v>0</v>
      </c>
      <c r="AW16" s="58">
        <f t="shared" si="2"/>
        <v>2.0833333333333332E-2</v>
      </c>
      <c r="AX16" s="59">
        <f t="shared" si="3"/>
        <v>0</v>
      </c>
      <c r="AY16" s="59">
        <f t="shared" si="4"/>
        <v>0.33333333333333331</v>
      </c>
    </row>
    <row r="17" spans="2:51" ht="18.75" x14ac:dyDescent="0.3">
      <c r="B17" s="60">
        <f t="shared" si="5"/>
        <v>44632</v>
      </c>
      <c r="C17" s="61">
        <f t="shared" si="6"/>
        <v>44632</v>
      </c>
      <c r="D17" s="62"/>
      <c r="E17" s="2"/>
      <c r="F17" s="2"/>
      <c r="G17" s="2"/>
      <c r="H17" s="2"/>
      <c r="I17" s="2" t="str">
        <f t="shared" ca="1" si="7"/>
        <v/>
      </c>
      <c r="J17" s="2" t="str">
        <f t="shared" si="0"/>
        <v/>
      </c>
      <c r="K17" s="1">
        <f>IF(AV17=0,AY17,IF(Feiertage!$G$2="ja","00:00",AY17))</f>
        <v>0.33333333333333331</v>
      </c>
      <c r="L17" s="19" t="str">
        <f t="shared" ca="1" si="1"/>
        <v/>
      </c>
      <c r="M17" s="96"/>
      <c r="N17" s="96"/>
      <c r="O17" s="96"/>
      <c r="P17" s="96"/>
      <c r="Q17" s="96"/>
      <c r="R17" s="96"/>
      <c r="S17" s="96"/>
      <c r="AV17" s="42">
        <f>IF(IFERROR(MATCH($B17,Feiertage!$B$2:$B$49,0)&gt;0,0),1,0)</f>
        <v>0</v>
      </c>
      <c r="AW17" s="58">
        <f t="shared" si="2"/>
        <v>2.0833333333333332E-2</v>
      </c>
      <c r="AX17" s="59">
        <f t="shared" si="3"/>
        <v>0</v>
      </c>
      <c r="AY17" s="59">
        <f t="shared" si="4"/>
        <v>0.33333333333333331</v>
      </c>
    </row>
    <row r="18" spans="2:51" ht="18.75" x14ac:dyDescent="0.3">
      <c r="B18" s="60">
        <f t="shared" si="5"/>
        <v>44633</v>
      </c>
      <c r="C18" s="61">
        <f t="shared" si="6"/>
        <v>44633</v>
      </c>
      <c r="D18" s="62"/>
      <c r="E18" s="2"/>
      <c r="F18" s="2"/>
      <c r="G18" s="2"/>
      <c r="H18" s="2"/>
      <c r="I18" s="2" t="str">
        <f t="shared" ca="1" si="7"/>
        <v/>
      </c>
      <c r="J18" s="2" t="str">
        <f>IF(AX18=0,"",IF(I18&lt;&gt;"",AX18-I18,AX18))</f>
        <v/>
      </c>
      <c r="K18" s="1">
        <f>IF(AV18=0,AY18,IF(Feiertage!$G$2="ja","00:00",AY18))</f>
        <v>0</v>
      </c>
      <c r="L18" s="19" t="str">
        <f t="shared" ca="1" si="1"/>
        <v/>
      </c>
      <c r="M18" s="96"/>
      <c r="N18" s="96"/>
      <c r="O18" s="96"/>
      <c r="P18" s="96"/>
      <c r="Q18" s="96"/>
      <c r="R18" s="96"/>
      <c r="S18" s="96"/>
      <c r="AV18" s="42">
        <f>IF(IFERROR(MATCH($B18,Feiertage!$B$2:$B$49,0)&gt;0,0),1,0)</f>
        <v>0</v>
      </c>
      <c r="AW18" s="58">
        <f t="shared" si="2"/>
        <v>2.0833333333333332E-2</v>
      </c>
      <c r="AX18" s="59">
        <f t="shared" si="3"/>
        <v>0</v>
      </c>
      <c r="AY18" s="59">
        <f t="shared" si="4"/>
        <v>0</v>
      </c>
    </row>
    <row r="19" spans="2:51" ht="18.75" x14ac:dyDescent="0.3">
      <c r="B19" s="60">
        <f t="shared" si="5"/>
        <v>44634</v>
      </c>
      <c r="C19" s="61">
        <f t="shared" si="6"/>
        <v>44634</v>
      </c>
      <c r="D19" s="62"/>
      <c r="E19" s="2"/>
      <c r="F19" s="2"/>
      <c r="G19" s="2"/>
      <c r="H19" s="2"/>
      <c r="I19" s="2" t="str">
        <f t="shared" ca="1" si="7"/>
        <v/>
      </c>
      <c r="J19" s="2" t="str">
        <f t="shared" si="0"/>
        <v/>
      </c>
      <c r="K19" s="1">
        <f>IF(AV19=0,AY19,IF(Feiertage!$G$2="ja","00:00",AY19))</f>
        <v>0</v>
      </c>
      <c r="L19" s="19" t="str">
        <f t="shared" ca="1" si="1"/>
        <v/>
      </c>
      <c r="M19" s="96"/>
      <c r="N19" s="96"/>
      <c r="O19" s="96"/>
      <c r="P19" s="96"/>
      <c r="Q19" s="96"/>
      <c r="R19" s="96"/>
      <c r="S19" s="96"/>
      <c r="AV19" s="42">
        <f>IF(IFERROR(MATCH($B19,Feiertage!$B$2:$B$49,0)&gt;0,0),1,0)</f>
        <v>0</v>
      </c>
      <c r="AW19" s="58">
        <f t="shared" si="2"/>
        <v>2.0833333333333332E-2</v>
      </c>
      <c r="AX19" s="59">
        <f t="shared" si="3"/>
        <v>0</v>
      </c>
      <c r="AY19" s="59">
        <f t="shared" si="4"/>
        <v>0</v>
      </c>
    </row>
    <row r="20" spans="2:51" ht="18.75" x14ac:dyDescent="0.3">
      <c r="B20" s="60">
        <f t="shared" si="5"/>
        <v>44635</v>
      </c>
      <c r="C20" s="61">
        <f t="shared" si="6"/>
        <v>44635</v>
      </c>
      <c r="D20" s="62"/>
      <c r="E20" s="2"/>
      <c r="F20" s="2"/>
      <c r="G20" s="2"/>
      <c r="H20" s="2"/>
      <c r="I20" s="2" t="str">
        <f t="shared" ca="1" si="7"/>
        <v/>
      </c>
      <c r="J20" s="2" t="str">
        <f t="shared" si="0"/>
        <v/>
      </c>
      <c r="K20" s="1">
        <f>IF(AV20=0,AY20,IF(Feiertage!$G$2="ja","00:00",AY20))</f>
        <v>0.33333333333333331</v>
      </c>
      <c r="L20" s="19" t="str">
        <f t="shared" ca="1" si="1"/>
        <v/>
      </c>
      <c r="M20" s="96"/>
      <c r="N20" s="96"/>
      <c r="O20" s="96"/>
      <c r="P20" s="96"/>
      <c r="Q20" s="96"/>
      <c r="R20" s="96"/>
      <c r="S20" s="96"/>
      <c r="AV20" s="42">
        <f>IF(IFERROR(MATCH($B20,Feiertage!$B$2:$B$49,0)&gt;0,0),1,0)</f>
        <v>0</v>
      </c>
      <c r="AW20" s="58">
        <f t="shared" si="2"/>
        <v>2.0833333333333332E-2</v>
      </c>
      <c r="AX20" s="59">
        <f t="shared" si="3"/>
        <v>0</v>
      </c>
      <c r="AY20" s="59">
        <f t="shared" si="4"/>
        <v>0.33333333333333331</v>
      </c>
    </row>
    <row r="21" spans="2:51" ht="18.75" x14ac:dyDescent="0.3">
      <c r="B21" s="60">
        <f t="shared" si="5"/>
        <v>44636</v>
      </c>
      <c r="C21" s="61">
        <f t="shared" si="6"/>
        <v>44636</v>
      </c>
      <c r="D21" s="62"/>
      <c r="E21" s="2"/>
      <c r="F21" s="2"/>
      <c r="G21" s="2"/>
      <c r="H21" s="2"/>
      <c r="I21" s="2" t="str">
        <f t="shared" ca="1" si="7"/>
        <v/>
      </c>
      <c r="J21" s="2" t="str">
        <f t="shared" si="0"/>
        <v/>
      </c>
      <c r="K21" s="1">
        <f>IF(AV21=0,AY21,IF(Feiertage!$G$2="ja","00:00",AY21))</f>
        <v>0.33333333333333331</v>
      </c>
      <c r="L21" s="19" t="str">
        <f t="shared" ca="1" si="1"/>
        <v/>
      </c>
      <c r="M21" s="96"/>
      <c r="N21" s="96"/>
      <c r="O21" s="96"/>
      <c r="P21" s="96"/>
      <c r="Q21" s="96"/>
      <c r="R21" s="96"/>
      <c r="S21" s="96"/>
      <c r="AV21" s="42">
        <f>IF(IFERROR(MATCH($B21,Feiertage!$B$2:$B$49,0)&gt;0,0),1,0)</f>
        <v>0</v>
      </c>
      <c r="AW21" s="58">
        <f t="shared" si="2"/>
        <v>2.0833333333333332E-2</v>
      </c>
      <c r="AX21" s="59">
        <f t="shared" si="3"/>
        <v>0</v>
      </c>
      <c r="AY21" s="59">
        <f t="shared" si="4"/>
        <v>0.33333333333333331</v>
      </c>
    </row>
    <row r="22" spans="2:51" ht="18.75" x14ac:dyDescent="0.3">
      <c r="B22" s="60">
        <f t="shared" si="5"/>
        <v>44637</v>
      </c>
      <c r="C22" s="61">
        <f t="shared" si="6"/>
        <v>44637</v>
      </c>
      <c r="D22" s="62"/>
      <c r="E22" s="2"/>
      <c r="F22" s="2"/>
      <c r="G22" s="2"/>
      <c r="H22" s="2"/>
      <c r="I22" s="2" t="str">
        <f t="shared" ca="1" si="7"/>
        <v/>
      </c>
      <c r="J22" s="2" t="str">
        <f t="shared" si="0"/>
        <v/>
      </c>
      <c r="K22" s="1">
        <f>IF(AV22=0,AY22,IF(Feiertage!$G$2="ja","00:00",AY22))</f>
        <v>0.33333333333333331</v>
      </c>
      <c r="L22" s="19" t="str">
        <f t="shared" ca="1" si="1"/>
        <v/>
      </c>
      <c r="M22" s="96"/>
      <c r="N22" s="96"/>
      <c r="O22" s="96"/>
      <c r="P22" s="96"/>
      <c r="Q22" s="96"/>
      <c r="R22" s="96"/>
      <c r="S22" s="96"/>
      <c r="AV22" s="42">
        <f>IF(IFERROR(MATCH($B22,Feiertage!$B$2:$B$49,0)&gt;0,0),1,0)</f>
        <v>0</v>
      </c>
      <c r="AW22" s="58">
        <f t="shared" si="2"/>
        <v>2.0833333333333332E-2</v>
      </c>
      <c r="AX22" s="59">
        <f t="shared" si="3"/>
        <v>0</v>
      </c>
      <c r="AY22" s="59">
        <f t="shared" si="4"/>
        <v>0.33333333333333331</v>
      </c>
    </row>
    <row r="23" spans="2:51" ht="18.75" x14ac:dyDescent="0.3">
      <c r="B23" s="60">
        <f t="shared" si="5"/>
        <v>44638</v>
      </c>
      <c r="C23" s="61">
        <f t="shared" si="6"/>
        <v>44638</v>
      </c>
      <c r="D23" s="62"/>
      <c r="E23" s="2"/>
      <c r="F23" s="2"/>
      <c r="G23" s="2"/>
      <c r="H23" s="2"/>
      <c r="I23" s="2" t="str">
        <f t="shared" ca="1" si="7"/>
        <v/>
      </c>
      <c r="J23" s="2" t="str">
        <f t="shared" si="0"/>
        <v/>
      </c>
      <c r="K23" s="1">
        <f>IF(AV23=0,AY23,IF(Feiertage!$G$2="ja","00:00",AY23))</f>
        <v>0.33333333333333331</v>
      </c>
      <c r="L23" s="19" t="str">
        <f t="shared" ca="1" si="1"/>
        <v/>
      </c>
      <c r="M23" s="96"/>
      <c r="N23" s="96"/>
      <c r="O23" s="96"/>
      <c r="P23" s="96"/>
      <c r="Q23" s="96"/>
      <c r="R23" s="96"/>
      <c r="S23" s="96"/>
      <c r="AV23" s="42">
        <f>IF(IFERROR(MATCH($B23,Feiertage!$B$2:$B$49,0)&gt;0,0),1,0)</f>
        <v>0</v>
      </c>
      <c r="AW23" s="58">
        <f t="shared" si="2"/>
        <v>2.0833333333333332E-2</v>
      </c>
      <c r="AX23" s="59">
        <f t="shared" si="3"/>
        <v>0</v>
      </c>
      <c r="AY23" s="59">
        <f t="shared" si="4"/>
        <v>0.33333333333333331</v>
      </c>
    </row>
    <row r="24" spans="2:51" ht="18.75" x14ac:dyDescent="0.3">
      <c r="B24" s="60">
        <f t="shared" si="5"/>
        <v>44639</v>
      </c>
      <c r="C24" s="61">
        <f t="shared" si="6"/>
        <v>44639</v>
      </c>
      <c r="D24" s="62"/>
      <c r="E24" s="2"/>
      <c r="F24" s="2"/>
      <c r="G24" s="2"/>
      <c r="H24" s="2"/>
      <c r="I24" s="2" t="str">
        <f t="shared" ca="1" si="7"/>
        <v/>
      </c>
      <c r="J24" s="2" t="str">
        <f t="shared" si="0"/>
        <v/>
      </c>
      <c r="K24" s="1">
        <f>IF(AV24=0,AY24,IF(Feiertage!$G$2="ja","00:00",AY24))</f>
        <v>0.33333333333333331</v>
      </c>
      <c r="L24" s="19" t="str">
        <f t="shared" ca="1" si="1"/>
        <v/>
      </c>
      <c r="M24" s="96"/>
      <c r="N24" s="96"/>
      <c r="O24" s="96"/>
      <c r="P24" s="96"/>
      <c r="Q24" s="96"/>
      <c r="R24" s="96"/>
      <c r="S24" s="96"/>
      <c r="AV24" s="42">
        <f>IF(IFERROR(MATCH($B24,Feiertage!$B$2:$B$49,0)&gt;0,0),1,0)</f>
        <v>0</v>
      </c>
      <c r="AW24" s="58">
        <f t="shared" si="2"/>
        <v>2.0833333333333332E-2</v>
      </c>
      <c r="AX24" s="59">
        <f t="shared" si="3"/>
        <v>0</v>
      </c>
      <c r="AY24" s="59">
        <f t="shared" si="4"/>
        <v>0.33333333333333331</v>
      </c>
    </row>
    <row r="25" spans="2:51" ht="18.75" x14ac:dyDescent="0.3">
      <c r="B25" s="60">
        <f t="shared" si="5"/>
        <v>44640</v>
      </c>
      <c r="C25" s="61">
        <f t="shared" si="6"/>
        <v>44640</v>
      </c>
      <c r="D25" s="62"/>
      <c r="E25" s="2"/>
      <c r="F25" s="2"/>
      <c r="G25" s="2"/>
      <c r="H25" s="2"/>
      <c r="I25" s="2" t="str">
        <f t="shared" ca="1" si="7"/>
        <v/>
      </c>
      <c r="J25" s="2" t="str">
        <f t="shared" si="0"/>
        <v/>
      </c>
      <c r="K25" s="1">
        <f>IF(AV25=0,AY25,IF(Feiertage!$G$2="ja","00:00",AY25))</f>
        <v>0</v>
      </c>
      <c r="L25" s="19" t="str">
        <f t="shared" ca="1" si="1"/>
        <v/>
      </c>
      <c r="M25" s="96"/>
      <c r="N25" s="96"/>
      <c r="O25" s="96"/>
      <c r="P25" s="96"/>
      <c r="Q25" s="96"/>
      <c r="R25" s="96"/>
      <c r="S25" s="96"/>
      <c r="AV25" s="42">
        <f>IF(IFERROR(MATCH($B25,Feiertage!$B$2:$B$49,0)&gt;0,0),1,0)</f>
        <v>0</v>
      </c>
      <c r="AW25" s="58">
        <f t="shared" si="2"/>
        <v>2.0833333333333332E-2</v>
      </c>
      <c r="AX25" s="59">
        <f t="shared" si="3"/>
        <v>0</v>
      </c>
      <c r="AY25" s="59">
        <f t="shared" si="4"/>
        <v>0</v>
      </c>
    </row>
    <row r="26" spans="2:51" ht="18.75" x14ac:dyDescent="0.3">
      <c r="B26" s="60">
        <f t="shared" si="5"/>
        <v>44641</v>
      </c>
      <c r="C26" s="61">
        <f t="shared" si="6"/>
        <v>44641</v>
      </c>
      <c r="D26" s="62"/>
      <c r="E26" s="2"/>
      <c r="F26" s="2"/>
      <c r="G26" s="2"/>
      <c r="H26" s="2"/>
      <c r="I26" s="2" t="str">
        <f t="shared" ca="1" si="7"/>
        <v/>
      </c>
      <c r="J26" s="2" t="str">
        <f t="shared" si="0"/>
        <v/>
      </c>
      <c r="K26" s="1">
        <f>IF(AV26=0,AY26,IF(Feiertage!$G$2="ja","00:00",AY26))</f>
        <v>0</v>
      </c>
      <c r="L26" s="19" t="str">
        <f t="shared" ca="1" si="1"/>
        <v/>
      </c>
      <c r="M26" s="96"/>
      <c r="N26" s="96"/>
      <c r="O26" s="96"/>
      <c r="P26" s="96"/>
      <c r="Q26" s="96"/>
      <c r="R26" s="96"/>
      <c r="S26" s="96"/>
      <c r="AV26" s="42">
        <f>IF(IFERROR(MATCH($B26,Feiertage!$B$2:$B$49,0)&gt;0,0),1,0)</f>
        <v>0</v>
      </c>
      <c r="AW26" s="58">
        <f t="shared" si="2"/>
        <v>2.0833333333333332E-2</v>
      </c>
      <c r="AX26" s="59">
        <f t="shared" si="3"/>
        <v>0</v>
      </c>
      <c r="AY26" s="59">
        <f t="shared" si="4"/>
        <v>0</v>
      </c>
    </row>
    <row r="27" spans="2:51" ht="18.75" x14ac:dyDescent="0.3">
      <c r="B27" s="60">
        <f t="shared" si="5"/>
        <v>44642</v>
      </c>
      <c r="C27" s="61">
        <f t="shared" si="6"/>
        <v>44642</v>
      </c>
      <c r="D27" s="62"/>
      <c r="E27" s="2"/>
      <c r="F27" s="2"/>
      <c r="G27" s="2"/>
      <c r="H27" s="2"/>
      <c r="I27" s="2" t="str">
        <f t="shared" ca="1" si="7"/>
        <v/>
      </c>
      <c r="J27" s="2" t="str">
        <f t="shared" si="0"/>
        <v/>
      </c>
      <c r="K27" s="1">
        <f>IF(AV27=0,AY27,IF(Feiertage!$G$2="ja","00:00",AY27))</f>
        <v>0.33333333333333331</v>
      </c>
      <c r="L27" s="19" t="str">
        <f t="shared" ca="1" si="1"/>
        <v/>
      </c>
      <c r="M27" s="96"/>
      <c r="N27" s="96"/>
      <c r="O27" s="96"/>
      <c r="P27" s="96"/>
      <c r="Q27" s="96"/>
      <c r="R27" s="96"/>
      <c r="S27" s="96"/>
      <c r="AV27" s="42">
        <f>IF(IFERROR(MATCH($B27,Feiertage!$B$2:$B$49,0)&gt;0,0),1,0)</f>
        <v>0</v>
      </c>
      <c r="AW27" s="58">
        <f t="shared" si="2"/>
        <v>2.0833333333333332E-2</v>
      </c>
      <c r="AX27" s="59">
        <f t="shared" si="3"/>
        <v>0</v>
      </c>
      <c r="AY27" s="59">
        <f t="shared" si="4"/>
        <v>0.33333333333333331</v>
      </c>
    </row>
    <row r="28" spans="2:51" ht="18.75" x14ac:dyDescent="0.3">
      <c r="B28" s="60">
        <f t="shared" si="5"/>
        <v>44643</v>
      </c>
      <c r="C28" s="61">
        <f t="shared" si="6"/>
        <v>44643</v>
      </c>
      <c r="D28" s="62"/>
      <c r="E28" s="2"/>
      <c r="F28" s="2"/>
      <c r="G28" s="2"/>
      <c r="H28" s="2"/>
      <c r="I28" s="2" t="str">
        <f t="shared" ca="1" si="7"/>
        <v/>
      </c>
      <c r="J28" s="2" t="str">
        <f t="shared" si="0"/>
        <v/>
      </c>
      <c r="K28" s="1">
        <f>IF(AV28=0,AY28,IF(Feiertage!$G$2="ja","00:00",AY28))</f>
        <v>0.33333333333333331</v>
      </c>
      <c r="L28" s="19" t="str">
        <f t="shared" ca="1" si="1"/>
        <v/>
      </c>
      <c r="M28" s="96"/>
      <c r="N28" s="96"/>
      <c r="O28" s="96"/>
      <c r="P28" s="96"/>
      <c r="Q28" s="96"/>
      <c r="R28" s="96"/>
      <c r="S28" s="96"/>
      <c r="AV28" s="42">
        <f>IF(IFERROR(MATCH($B28,Feiertage!$B$2:$B$49,0)&gt;0,0),1,0)</f>
        <v>0</v>
      </c>
      <c r="AW28" s="58">
        <f t="shared" si="2"/>
        <v>2.0833333333333332E-2</v>
      </c>
      <c r="AX28" s="59">
        <f t="shared" si="3"/>
        <v>0</v>
      </c>
      <c r="AY28" s="59">
        <f t="shared" si="4"/>
        <v>0.33333333333333331</v>
      </c>
    </row>
    <row r="29" spans="2:51" ht="18.75" x14ac:dyDescent="0.3">
      <c r="B29" s="60">
        <f t="shared" si="5"/>
        <v>44644</v>
      </c>
      <c r="C29" s="61">
        <f t="shared" si="6"/>
        <v>44644</v>
      </c>
      <c r="D29" s="62"/>
      <c r="E29" s="2"/>
      <c r="F29" s="2"/>
      <c r="G29" s="2"/>
      <c r="H29" s="2"/>
      <c r="I29" s="2" t="str">
        <f t="shared" ca="1" si="7"/>
        <v/>
      </c>
      <c r="J29" s="2" t="str">
        <f t="shared" si="0"/>
        <v/>
      </c>
      <c r="K29" s="1">
        <f>IF(AV29=0,AY29,IF(Feiertage!$G$2="ja","00:00",AY29))</f>
        <v>0.33333333333333331</v>
      </c>
      <c r="L29" s="19" t="str">
        <f t="shared" ca="1" si="1"/>
        <v/>
      </c>
      <c r="M29" s="96"/>
      <c r="N29" s="96"/>
      <c r="O29" s="96"/>
      <c r="P29" s="96"/>
      <c r="Q29" s="96"/>
      <c r="R29" s="96"/>
      <c r="S29" s="96"/>
      <c r="AV29" s="42">
        <f>IF(IFERROR(MATCH($B29,Feiertage!$B$2:$B$49,0)&gt;0,0),1,0)</f>
        <v>0</v>
      </c>
      <c r="AW29" s="58">
        <f t="shared" si="2"/>
        <v>2.0833333333333332E-2</v>
      </c>
      <c r="AX29" s="59">
        <f t="shared" si="3"/>
        <v>0</v>
      </c>
      <c r="AY29" s="59">
        <f t="shared" si="4"/>
        <v>0.33333333333333331</v>
      </c>
    </row>
    <row r="30" spans="2:51" ht="18.75" x14ac:dyDescent="0.3">
      <c r="B30" s="60">
        <f t="shared" si="5"/>
        <v>44645</v>
      </c>
      <c r="C30" s="61">
        <f t="shared" si="6"/>
        <v>44645</v>
      </c>
      <c r="D30" s="62"/>
      <c r="E30" s="2"/>
      <c r="F30" s="2"/>
      <c r="G30" s="2"/>
      <c r="H30" s="2"/>
      <c r="I30" s="2" t="str">
        <f t="shared" ca="1" si="7"/>
        <v/>
      </c>
      <c r="J30" s="2" t="str">
        <f t="shared" si="0"/>
        <v/>
      </c>
      <c r="K30" s="1">
        <f>IF(AV30=0,AY30,IF(Feiertage!$G$2="ja","00:00",AY30))</f>
        <v>0.33333333333333331</v>
      </c>
      <c r="L30" s="19" t="str">
        <f t="shared" ca="1" si="1"/>
        <v/>
      </c>
      <c r="M30" s="96"/>
      <c r="N30" s="96"/>
      <c r="O30" s="96"/>
      <c r="P30" s="96"/>
      <c r="Q30" s="96"/>
      <c r="R30" s="96"/>
      <c r="S30" s="96"/>
      <c r="AV30" s="42">
        <f>IF(IFERROR(MATCH($B30,Feiertage!$B$2:$B$49,0)&gt;0,0),1,0)</f>
        <v>0</v>
      </c>
      <c r="AW30" s="58">
        <f t="shared" si="2"/>
        <v>2.0833333333333332E-2</v>
      </c>
      <c r="AX30" s="59">
        <f t="shared" si="3"/>
        <v>0</v>
      </c>
      <c r="AY30" s="59">
        <f t="shared" si="4"/>
        <v>0.33333333333333331</v>
      </c>
    </row>
    <row r="31" spans="2:51" ht="18.75" x14ac:dyDescent="0.3">
      <c r="B31" s="60">
        <f t="shared" si="5"/>
        <v>44646</v>
      </c>
      <c r="C31" s="61">
        <f t="shared" si="6"/>
        <v>44646</v>
      </c>
      <c r="D31" s="62"/>
      <c r="E31" s="2"/>
      <c r="F31" s="2"/>
      <c r="G31" s="2"/>
      <c r="H31" s="2"/>
      <c r="I31" s="2" t="str">
        <f t="shared" ca="1" si="7"/>
        <v/>
      </c>
      <c r="J31" s="2" t="str">
        <f t="shared" si="0"/>
        <v/>
      </c>
      <c r="K31" s="1">
        <f>IF(AV31=0,AY31,IF(Feiertage!$G$2="ja","00:00",AY31))</f>
        <v>0.33333333333333331</v>
      </c>
      <c r="L31" s="19" t="str">
        <f t="shared" ca="1" si="1"/>
        <v/>
      </c>
      <c r="M31" s="96"/>
      <c r="N31" s="96"/>
      <c r="O31" s="96"/>
      <c r="P31" s="96"/>
      <c r="Q31" s="96"/>
      <c r="R31" s="96"/>
      <c r="S31" s="96"/>
      <c r="AV31" s="42">
        <f>IF(IFERROR(MATCH($B31,Feiertage!$B$2:$B$49,0)&gt;0,0),1,0)</f>
        <v>0</v>
      </c>
      <c r="AW31" s="58">
        <f t="shared" si="2"/>
        <v>2.0833333333333332E-2</v>
      </c>
      <c r="AX31" s="59">
        <f t="shared" si="3"/>
        <v>0</v>
      </c>
      <c r="AY31" s="59">
        <f t="shared" si="4"/>
        <v>0.33333333333333331</v>
      </c>
    </row>
    <row r="32" spans="2:51" ht="18.75" x14ac:dyDescent="0.3">
      <c r="B32" s="60">
        <f t="shared" si="5"/>
        <v>44647</v>
      </c>
      <c r="C32" s="61">
        <f t="shared" si="6"/>
        <v>44647</v>
      </c>
      <c r="D32" s="62"/>
      <c r="E32" s="2"/>
      <c r="F32" s="2"/>
      <c r="G32" s="2"/>
      <c r="H32" s="2"/>
      <c r="I32" s="2" t="str">
        <f t="shared" ca="1" si="7"/>
        <v/>
      </c>
      <c r="J32" s="2" t="str">
        <f t="shared" si="0"/>
        <v/>
      </c>
      <c r="K32" s="1">
        <f>IF(AV32=0,AY32,IF(Feiertage!$G$2="ja","00:00",AY32))</f>
        <v>0</v>
      </c>
      <c r="L32" s="19" t="str">
        <f t="shared" ca="1" si="1"/>
        <v/>
      </c>
      <c r="M32" s="96"/>
      <c r="N32" s="96"/>
      <c r="O32" s="96"/>
      <c r="P32" s="96"/>
      <c r="Q32" s="96"/>
      <c r="R32" s="96"/>
      <c r="S32" s="96"/>
      <c r="AV32" s="42">
        <f>IF(IFERROR(MATCH($B32,Feiertage!$B$2:$B$49,0)&gt;0,0),1,0)</f>
        <v>0</v>
      </c>
      <c r="AW32" s="58">
        <f t="shared" si="2"/>
        <v>2.0833333333333332E-2</v>
      </c>
      <c r="AX32" s="59">
        <f t="shared" si="3"/>
        <v>0</v>
      </c>
      <c r="AY32" s="59">
        <f t="shared" si="4"/>
        <v>0</v>
      </c>
    </row>
    <row r="33" spans="2:51" ht="18.75" x14ac:dyDescent="0.3">
      <c r="B33" s="60">
        <f>IF(B32&lt;&gt;"",IF(MONTH($B$1)&lt;MONTH(B32+1),"",B32+1),"")</f>
        <v>44648</v>
      </c>
      <c r="C33" s="61">
        <f t="shared" si="6"/>
        <v>44648</v>
      </c>
      <c r="D33" s="62"/>
      <c r="E33" s="2"/>
      <c r="F33" s="2"/>
      <c r="G33" s="2"/>
      <c r="H33" s="2"/>
      <c r="I33" s="2" t="str">
        <f t="shared" ca="1" si="7"/>
        <v/>
      </c>
      <c r="J33" s="2" t="str">
        <f t="shared" si="0"/>
        <v/>
      </c>
      <c r="K33" s="1">
        <f>IF(AV33=0,AY33,IF(Feiertage!$G$2="ja","00:00",AY33))</f>
        <v>0</v>
      </c>
      <c r="L33" s="19" t="str">
        <f t="shared" ca="1" si="1"/>
        <v/>
      </c>
      <c r="M33" s="96"/>
      <c r="N33" s="96"/>
      <c r="O33" s="96"/>
      <c r="P33" s="96"/>
      <c r="Q33" s="96"/>
      <c r="R33" s="96"/>
      <c r="S33" s="96"/>
      <c r="AV33" s="42">
        <f>IF(IFERROR(MATCH($B33,Feiertage!$B$2:$B$49,0)&gt;0,0),1,0)</f>
        <v>0</v>
      </c>
      <c r="AW33" s="58">
        <f>IFERROR(IF(WEEKDAY(C33)=WEEKDAY($N$5),$P$5,
IF(WEEKDAY(C33)=WEEKDAY($N$6),$P$6,
IF(WEEKDAY(C33)=WEEKDAY($N$7),$P$7,
IF(WEEKDAY(C33)=WEEKDAY($N$8),$P$8,
IF(WEEKDAY(C33)=WEEKDAY($N$9),$P$9,
IF(WEEKDAY(C33)=WEEKDAY($N$10),$P$10,
IF(WEEKDAY(C33)=WEEKDAY($N$11),$P$11,""))))))),"")</f>
        <v>2.0833333333333332E-2</v>
      </c>
      <c r="AX33" s="59">
        <f t="shared" si="3"/>
        <v>0</v>
      </c>
      <c r="AY33" s="59">
        <f>IFERROR(IF(WEEKDAY(C33)=WEEKDAY($N$5),$O$5,
IF(WEEKDAY(C33)=WEEKDAY($N$6),$O$6,
IF(WEEKDAY(C33)=WEEKDAY($N$7),$O$7,
IF(WEEKDAY(C33)=WEEKDAY($N$8),$O$8,
IF(WEEKDAY(C33)=WEEKDAY($N$9),$O$9,
IF(WEEKDAY(C33)=WEEKDAY($N$10),$O$10,
IF(WEEKDAY(C33)=WEEKDAY($N$11),$O$11,""))))))),"")</f>
        <v>0</v>
      </c>
    </row>
    <row r="34" spans="2:51" ht="18.75" x14ac:dyDescent="0.3">
      <c r="B34" s="60">
        <f t="shared" ref="B34:B35" si="8">IF(B33&lt;&gt;"",IF(MONTH($B$1)&lt;MONTH(B33+1),"",B33+1),"")</f>
        <v>44649</v>
      </c>
      <c r="C34" s="61">
        <f t="shared" si="6"/>
        <v>44649</v>
      </c>
      <c r="D34" s="62"/>
      <c r="E34" s="2"/>
      <c r="F34" s="2"/>
      <c r="G34" s="2"/>
      <c r="H34" s="2"/>
      <c r="I34" s="2" t="str">
        <f t="shared" ca="1" si="7"/>
        <v/>
      </c>
      <c r="J34" s="2" t="str">
        <f t="shared" si="0"/>
        <v/>
      </c>
      <c r="K34" s="1">
        <f>IF(AV34=0,AY34,IF(Feiertage!$G$2="ja","00:00",AY34))</f>
        <v>0.33333333333333331</v>
      </c>
      <c r="L34" s="19" t="str">
        <f t="shared" ca="1" si="1"/>
        <v/>
      </c>
      <c r="M34" s="96"/>
      <c r="N34" s="96"/>
      <c r="O34" s="96"/>
      <c r="P34" s="96"/>
      <c r="Q34" s="96"/>
      <c r="R34" s="96"/>
      <c r="S34" s="96"/>
      <c r="AV34" s="42">
        <f>IF(IFERROR(MATCH($B34,Feiertage!$B$2:$B$49,0)&gt;0,0),1,0)</f>
        <v>0</v>
      </c>
      <c r="AW34" s="58">
        <f t="shared" ref="AW34:AW35" si="9">IFERROR(IF(WEEKDAY(C34)=WEEKDAY($N$5),$P$5,
IF(WEEKDAY(C34)=WEEKDAY($N$6),$P$6,
IF(WEEKDAY(C34)=WEEKDAY($N$7),$P$7,
IF(WEEKDAY(C34)=WEEKDAY($N$8),$P$8,
IF(WEEKDAY(C34)=WEEKDAY($N$9),$P$9,
IF(WEEKDAY(C34)=WEEKDAY($N$10),$P$10,
IF(WEEKDAY(C34)=WEEKDAY($N$11),$P$11,""))))))),"")</f>
        <v>2.0833333333333332E-2</v>
      </c>
      <c r="AX34" s="59">
        <f t="shared" si="3"/>
        <v>0</v>
      </c>
      <c r="AY34" s="59">
        <f t="shared" ref="AY34:AY35" si="10">IFERROR(IF(WEEKDAY(C34)=WEEKDAY($N$5),$O$5,
IF(WEEKDAY(C34)=WEEKDAY($N$6),$O$6,
IF(WEEKDAY(C34)=WEEKDAY($N$7),$O$7,
IF(WEEKDAY(C34)=WEEKDAY($N$8),$O$8,
IF(WEEKDAY(C34)=WEEKDAY($N$9),$O$9,
IF(WEEKDAY(C34)=WEEKDAY($N$10),$O$10,
IF(WEEKDAY(C34)=WEEKDAY($N$11),$O$11,""))))))),"")</f>
        <v>0.33333333333333331</v>
      </c>
    </row>
    <row r="35" spans="2:51" ht="19.5" thickBot="1" x14ac:dyDescent="0.35">
      <c r="B35" s="73">
        <f t="shared" si="8"/>
        <v>44650</v>
      </c>
      <c r="C35" s="74">
        <f t="shared" si="6"/>
        <v>44650</v>
      </c>
      <c r="D35" s="75"/>
      <c r="E35" s="3"/>
      <c r="F35" s="3"/>
      <c r="G35" s="3"/>
      <c r="H35" s="3"/>
      <c r="I35" s="4" t="str">
        <f t="shared" ca="1" si="7"/>
        <v/>
      </c>
      <c r="J35" s="4" t="str">
        <f t="shared" si="0"/>
        <v/>
      </c>
      <c r="K35" s="1">
        <f>IF(AV35=0,AY35,IF(Feiertage!$G$2="ja","00:00",AY35))</f>
        <v>0.33333333333333331</v>
      </c>
      <c r="L35" s="20" t="str">
        <f t="shared" ca="1" si="1"/>
        <v/>
      </c>
      <c r="M35" s="96"/>
      <c r="N35" s="96"/>
      <c r="O35" s="96"/>
      <c r="P35" s="96"/>
      <c r="Q35" s="96"/>
      <c r="R35" s="96"/>
      <c r="S35" s="96"/>
      <c r="AV35" s="42">
        <f>IF(IFERROR(MATCH($B35,Feiertage!$B$2:$B$49,0)&gt;0,0),1,0)</f>
        <v>0</v>
      </c>
      <c r="AW35" s="58">
        <f t="shared" si="9"/>
        <v>2.0833333333333332E-2</v>
      </c>
      <c r="AX35" s="59">
        <f t="shared" si="3"/>
        <v>0</v>
      </c>
      <c r="AY35" s="59">
        <f t="shared" si="10"/>
        <v>0.33333333333333331</v>
      </c>
    </row>
    <row r="36" spans="2:51" ht="8.25" customHeight="1" thickTop="1" x14ac:dyDescent="0.25">
      <c r="B36" s="76"/>
      <c r="C36" s="72"/>
      <c r="D36" s="72"/>
      <c r="E36" s="72"/>
      <c r="F36" s="72"/>
      <c r="G36" s="72"/>
      <c r="H36" s="72"/>
      <c r="I36" s="72"/>
      <c r="J36" s="72"/>
      <c r="K36" s="72"/>
      <c r="L36" s="72"/>
    </row>
    <row r="39" spans="2:51" x14ac:dyDescent="0.25">
      <c r="M39" s="77"/>
      <c r="N39" s="78"/>
      <c r="O39" s="79"/>
    </row>
    <row r="41" spans="2:51" ht="15.75" x14ac:dyDescent="0.25">
      <c r="M41" s="80"/>
    </row>
  </sheetData>
  <sheetProtection algorithmName="SHA-512" hashValue="m6APWFhpPUUGVudS7VW8Q+rhiC8fr9vPBZbhfrtw6qnv4Va3+sQDPEVy/JlF3xm+IMAKVGYy3D8eVVgSrbH3sA==" saltValue="e9zbQQNtvosV6l8Sz0OuDg==" spinCount="100000" sheet="1" objects="1" scenarios="1" formatCells="0" formatColumns="0" formatRows="0"/>
  <customSheetViews>
    <customSheetView guid="{4652D98A-10A8-4A41-BE02-6BC110D8BB01}" showGridLines="0">
      <pane xSplit="4" ySplit="4" topLeftCell="E5" activePane="bottomRight" state="frozen"/>
      <selection pane="bottomRight" activeCell="E40" sqref="E40"/>
      <pageMargins left="0.7" right="0.7" top="0.78740157499999996" bottom="0.78740157499999996" header="0.3" footer="0.3"/>
    </customSheetView>
  </customSheetViews>
  <mergeCells count="4">
    <mergeCell ref="N3:P3"/>
    <mergeCell ref="B1:L1"/>
    <mergeCell ref="E3:H3"/>
    <mergeCell ref="R4:S4"/>
  </mergeCells>
  <conditionalFormatting sqref="B5:L35">
    <cfRule type="expression" dxfId="20" priority="2" stopIfTrue="1">
      <formula>WEEKDAY($B5,2)&gt;5</formula>
    </cfRule>
  </conditionalFormatting>
  <pageMargins left="0.25" right="0.25" top="0.75" bottom="0.75" header="0.3" footer="0.3"/>
  <pageSetup paperSize="9" orientation="portrait" horizontalDpi="4294967293" verticalDpi="0"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stopIfTrue="1" id="{352D97C3-E21E-4C3A-8552-ED63C7E82ADA}">
            <xm:f>MATCH($B5,Feiertage!$B$2:$B$49,0)&gt;0</xm:f>
            <x14:dxf>
              <fill>
                <patternFill>
                  <bgColor theme="5" tint="0.59996337778862885"/>
                </patternFill>
              </fill>
            </x14:dxf>
          </x14:cfRule>
          <xm:sqref>B5:L35</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AY41"/>
  <sheetViews>
    <sheetView showGridLines="0" workbookViewId="0">
      <pane xSplit="4" ySplit="1" topLeftCell="E2" activePane="bottomRight" state="frozen"/>
      <selection activeCell="E5" sqref="E5"/>
      <selection pane="topRight" activeCell="E5" sqref="E5"/>
      <selection pane="bottomLeft" activeCell="E5" sqref="E5"/>
      <selection pane="bottomRight" activeCell="E5" sqref="E5"/>
    </sheetView>
  </sheetViews>
  <sheetFormatPr baseColWidth="10" defaultColWidth="10.7109375" defaultRowHeight="15" x14ac:dyDescent="0.25"/>
  <cols>
    <col min="1" max="1" width="2.28515625" style="42" customWidth="1"/>
    <col min="2" max="2" width="8.85546875" style="42" customWidth="1"/>
    <col min="3" max="3" width="5.7109375" style="42" customWidth="1"/>
    <col min="4" max="4" width="0.85546875" style="42" hidden="1" customWidth="1"/>
    <col min="5" max="8" width="6.7109375" style="42" customWidth="1"/>
    <col min="9" max="9" width="8.85546875" style="42" customWidth="1"/>
    <col min="10" max="10" width="14" style="42" customWidth="1"/>
    <col min="11" max="11" width="13.7109375" style="42" customWidth="1"/>
    <col min="12" max="12" width="14.140625" style="42" customWidth="1"/>
    <col min="13" max="13" width="13.28515625" style="42" customWidth="1"/>
    <col min="14" max="14" width="19.5703125" style="42" customWidth="1"/>
    <col min="15" max="15" width="15.7109375" style="42" customWidth="1"/>
    <col min="16" max="17" width="11.42578125" style="42"/>
    <col min="18" max="18" width="30.7109375" style="42" customWidth="1"/>
    <col min="19" max="19" width="13.28515625" style="42" customWidth="1"/>
    <col min="20" max="24" width="11.42578125" style="42"/>
    <col min="25" max="47" width="10.7109375" style="42"/>
    <col min="48" max="48" width="11.140625" style="42" customWidth="1"/>
    <col min="49" max="49" width="7.7109375" style="42" customWidth="1"/>
    <col min="50" max="50" width="6.7109375" style="42" customWidth="1"/>
    <col min="51" max="51" width="8" style="42" customWidth="1"/>
    <col min="52" max="16384" width="10.7109375" style="42"/>
  </cols>
  <sheetData>
    <row r="1" spans="1:51" ht="28.5" x14ac:dyDescent="0.45">
      <c r="A1" s="41"/>
      <c r="B1" s="110">
        <f>EDATE(Januar!$A$1,3)</f>
        <v>44651</v>
      </c>
      <c r="C1" s="110"/>
      <c r="D1" s="110"/>
      <c r="E1" s="110"/>
      <c r="F1" s="110"/>
      <c r="G1" s="110"/>
      <c r="H1" s="110"/>
      <c r="I1" s="110"/>
      <c r="J1" s="110"/>
      <c r="K1" s="110"/>
      <c r="L1" s="110"/>
    </row>
    <row r="2" spans="1:51" ht="15.75" thickBot="1" x14ac:dyDescent="0.3"/>
    <row r="3" spans="1:51" ht="21.75" thickBot="1" x14ac:dyDescent="0.4">
      <c r="E3" s="104" t="s">
        <v>0</v>
      </c>
      <c r="F3" s="105"/>
      <c r="G3" s="105"/>
      <c r="H3" s="106"/>
      <c r="I3" s="43"/>
      <c r="J3" s="43"/>
      <c r="K3" s="43"/>
      <c r="L3" s="43"/>
      <c r="N3" s="107" t="s">
        <v>10</v>
      </c>
      <c r="O3" s="108"/>
      <c r="P3" s="109"/>
    </row>
    <row r="4" spans="1:51" ht="21.75" thickBot="1" x14ac:dyDescent="0.4">
      <c r="B4" s="81" t="s">
        <v>4</v>
      </c>
      <c r="C4" s="82" t="s">
        <v>5</v>
      </c>
      <c r="D4" s="83"/>
      <c r="E4" s="93" t="s">
        <v>1</v>
      </c>
      <c r="F4" s="94" t="s">
        <v>2</v>
      </c>
      <c r="G4" s="94" t="s">
        <v>1</v>
      </c>
      <c r="H4" s="94" t="s">
        <v>2</v>
      </c>
      <c r="I4" s="94" t="s">
        <v>3</v>
      </c>
      <c r="J4" s="94" t="s">
        <v>7</v>
      </c>
      <c r="K4" s="94" t="s">
        <v>6</v>
      </c>
      <c r="L4" s="95" t="s">
        <v>52</v>
      </c>
      <c r="N4" s="84" t="s">
        <v>8</v>
      </c>
      <c r="O4" s="85" t="s">
        <v>6</v>
      </c>
      <c r="P4" s="85" t="s">
        <v>3</v>
      </c>
      <c r="R4" s="102" t="s">
        <v>13</v>
      </c>
      <c r="S4" s="103"/>
      <c r="AV4" s="49" t="s">
        <v>50</v>
      </c>
      <c r="AW4" s="50" t="s">
        <v>3</v>
      </c>
      <c r="AX4" s="51" t="s">
        <v>7</v>
      </c>
      <c r="AY4" s="52" t="s">
        <v>6</v>
      </c>
    </row>
    <row r="5" spans="1:51" ht="21.75" thickTop="1" x14ac:dyDescent="0.35">
      <c r="B5" s="53">
        <f>B1</f>
        <v>44651</v>
      </c>
      <c r="C5" s="54">
        <f>B5</f>
        <v>44651</v>
      </c>
      <c r="D5" s="55"/>
      <c r="E5" s="1"/>
      <c r="F5" s="1"/>
      <c r="G5" s="1"/>
      <c r="H5" s="1"/>
      <c r="I5" s="1" t="str">
        <f ca="1">IF(AX5=0,"",IF(AW5=0,"",IF(OR(B5&lt;=TODAY(),AX5),AW5,"")))</f>
        <v/>
      </c>
      <c r="J5" s="1" t="str">
        <f t="shared" ref="J5:J35" si="0">IF(AX5=0,"",IF(I5&lt;&gt;"",AX5-I5,AX5))</f>
        <v/>
      </c>
      <c r="K5" s="1">
        <f>IF(AV5=0,AY5,IF(Feiertage!$G$2="ja","00:00",AY5))</f>
        <v>0.33333333333333331</v>
      </c>
      <c r="L5" s="18" t="str">
        <f t="shared" ref="L5:L35" ca="1" si="1">IF(OR(B5&lt;=TODAY(),J5),IF(J5&lt;&gt;"",IF(J5-K5=0,"",J5-K5),IF(K5&lt;&gt;"",-K5,"")),"")</f>
        <v/>
      </c>
      <c r="N5" s="56">
        <v>41639</v>
      </c>
      <c r="O5" s="5">
        <v>0.33333333333333331</v>
      </c>
      <c r="P5" s="5">
        <v>2.0833333333333332E-2</v>
      </c>
      <c r="R5" s="86" t="str">
        <f xml:space="preserve"> "Übertrag aus " &amp; IF( MONTH(B1)=1, YEAR(B1)-1, TEXT(EDATE(B1,-1),"MMMM"))</f>
        <v>Übertrag aus März</v>
      </c>
      <c r="S5" s="21">
        <f ca="1">IF(MONTH(B1)&gt;1,INDIRECT(TEXT(EDATE(B1,-1),"MMMM")&amp;"!s9"),"")</f>
        <v>0</v>
      </c>
      <c r="AV5" s="42">
        <f>IF(IFERROR(MATCH($B5,Feiertage!$B$2:$B$49,0)&gt;0,0),1,0)</f>
        <v>0</v>
      </c>
      <c r="AW5" s="58">
        <f>IF(WEEKDAY(C5)=WEEKDAY($N$5),$P$5,
IF(WEEKDAY(C5)=WEEKDAY($N$6),$P$6,
IF(WEEKDAY(C5)=WEEKDAY($N$7),$P$7,
IF(WEEKDAY(C5)=WEEKDAY($N$8),$P$8,
IF(WEEKDAY(C5)=WEEKDAY($N$9),$P$9,
IF(WEEKDAY(C5)=WEEKDAY($N$10),$P$10,
IF(WEEKDAY(C5)=WEEKDAY($N$11),$P$11,"")))))))</f>
        <v>2.0833333333333332E-2</v>
      </c>
      <c r="AX5" s="59">
        <f>IF(F5,IF(E5,IF(E5&gt;F5,F5+"24:00"-E5,F5-E5),0),0)+IF(G5,IF(G5,IF(G5&gt;H5,H5+"24:00"-G5,H5-G5),0),0)</f>
        <v>0</v>
      </c>
      <c r="AY5" s="59">
        <f>IF(WEEKDAY(C5)=WEEKDAY($N$5),$O$5,
IF(WEEKDAY(C5)=WEEKDAY($N$6),$O$6,
IF(WEEKDAY(C5)=WEEKDAY($N$7),$O$7,
IF(WEEKDAY(C5)=WEEKDAY($N$8),$O$8,
IF(WEEKDAY(C5)=WEEKDAY($N$9),$O$9,
IF(WEEKDAY(C5)=WEEKDAY($N$10),$O$10,
IF(WEEKDAY(C5)=WEEKDAY($N$11),$O$11,"")))))))</f>
        <v>0.33333333333333331</v>
      </c>
    </row>
    <row r="6" spans="1:51" ht="21" x14ac:dyDescent="0.35">
      <c r="B6" s="60">
        <f>B5+1</f>
        <v>44652</v>
      </c>
      <c r="C6" s="61">
        <f>B6</f>
        <v>44652</v>
      </c>
      <c r="D6" s="62"/>
      <c r="E6" s="2"/>
      <c r="F6" s="2"/>
      <c r="G6" s="2"/>
      <c r="H6" s="2"/>
      <c r="I6" s="2" t="str">
        <f ca="1">IF(AX6=0,"",IF(AW6=0,"",IF(OR(B6&lt;=TODAY(),AX6),AW6,"")))</f>
        <v/>
      </c>
      <c r="J6" s="2" t="str">
        <f t="shared" si="0"/>
        <v/>
      </c>
      <c r="K6" s="1">
        <f>IF(AV6=0,AY6,IF(Feiertage!$G$2="ja","00:00",AY6))</f>
        <v>0.33333333333333331</v>
      </c>
      <c r="L6" s="19" t="str">
        <f t="shared" ca="1" si="1"/>
        <v/>
      </c>
      <c r="N6" s="63">
        <v>41640</v>
      </c>
      <c r="O6" s="6">
        <v>0.33333333333333331</v>
      </c>
      <c r="P6" s="6">
        <v>2.0833333333333332E-2</v>
      </c>
      <c r="R6" s="87" t="s">
        <v>6</v>
      </c>
      <c r="S6" s="21">
        <f>SUM(K5:K35)</f>
        <v>6.6666666666666643</v>
      </c>
      <c r="AV6" s="42">
        <f>IF(IFERROR(MATCH($B6,Feiertage!$B$2:$B$49,0)&gt;0,0),1,0)</f>
        <v>0</v>
      </c>
      <c r="AW6" s="58">
        <f t="shared" ref="AW6:AW32" si="2">IF(WEEKDAY(C6)=WEEKDAY($N$5),$P$5,
IF(WEEKDAY(C6)=WEEKDAY($N$6),$P$6,
IF(WEEKDAY(C6)=WEEKDAY($N$7),$P$7,
IF(WEEKDAY(C6)=WEEKDAY($N$8),$P$8,
IF(WEEKDAY(C6)=WEEKDAY($N$9),$P$9,
IF(WEEKDAY(C6)=WEEKDAY($N$10),$P$10,
IF(WEEKDAY(C6)=WEEKDAY($N$11),$P$11,"")))))))</f>
        <v>2.0833333333333332E-2</v>
      </c>
      <c r="AX6" s="59">
        <f t="shared" ref="AX6:AX35" si="3">IF(F6,IF(E6,IF(E6&gt;F6,F6+"24:00"-E6,F6-E6),0),0)+IF(G6,IF(G6,IF(G6&gt;H6,H6+"24:00"-G6,H6-G6),0),0)</f>
        <v>0</v>
      </c>
      <c r="AY6" s="59">
        <f t="shared" ref="AY6:AY32" si="4">IF(WEEKDAY(C6)=WEEKDAY($N$5),$O$5,
IF(WEEKDAY(C6)=WEEKDAY($N$6),$O$6,
IF(WEEKDAY(C6)=WEEKDAY($N$7),$O$7,
IF(WEEKDAY(C6)=WEEKDAY($N$8),$O$8,
IF(WEEKDAY(C6)=WEEKDAY($N$9),$O$9,
IF(WEEKDAY(C6)=WEEKDAY($N$10),$O$10,
IF(WEEKDAY(C6)=WEEKDAY($N$11),$O$11,"")))))))</f>
        <v>0.33333333333333331</v>
      </c>
    </row>
    <row r="7" spans="1:51" ht="21" x14ac:dyDescent="0.35">
      <c r="B7" s="60">
        <f t="shared" ref="B7:B32" si="5">B6+1</f>
        <v>44653</v>
      </c>
      <c r="C7" s="61">
        <f t="shared" ref="C7:C35" si="6">B7</f>
        <v>44653</v>
      </c>
      <c r="D7" s="62"/>
      <c r="E7" s="2"/>
      <c r="F7" s="2"/>
      <c r="G7" s="2"/>
      <c r="H7" s="2"/>
      <c r="I7" s="2" t="str">
        <f t="shared" ref="I7:I35" ca="1" si="7">IF(AX7=0,"",IF(AW7=0,"",IF(OR(B7&lt;=TODAY(),AX7),AW7,"")))</f>
        <v/>
      </c>
      <c r="J7" s="2" t="str">
        <f t="shared" si="0"/>
        <v/>
      </c>
      <c r="K7" s="1" t="str">
        <f>IF(AV7=0,AY7,IF(Feiertage!$G$2="ja","00:00",AY7))</f>
        <v>00:00</v>
      </c>
      <c r="L7" s="19" t="str">
        <f t="shared" ca="1" si="1"/>
        <v/>
      </c>
      <c r="N7" s="63">
        <v>41641</v>
      </c>
      <c r="O7" s="6">
        <v>0.33333333333333331</v>
      </c>
      <c r="P7" s="6">
        <v>2.0833333333333332E-2</v>
      </c>
      <c r="R7" s="87" t="s">
        <v>7</v>
      </c>
      <c r="S7" s="21">
        <f>SUM(J5:J35)</f>
        <v>0</v>
      </c>
      <c r="AV7" s="42">
        <f>IF(IFERROR(MATCH($B7,Feiertage!$B$2:$B$49,0)&gt;0,0),1,0)</f>
        <v>1</v>
      </c>
      <c r="AW7" s="58">
        <f t="shared" si="2"/>
        <v>2.0833333333333332E-2</v>
      </c>
      <c r="AX7" s="59">
        <f t="shared" si="3"/>
        <v>0</v>
      </c>
      <c r="AY7" s="59">
        <f t="shared" si="4"/>
        <v>0.33333333333333331</v>
      </c>
    </row>
    <row r="8" spans="1:51" ht="21" x14ac:dyDescent="0.35">
      <c r="B8" s="60">
        <f t="shared" si="5"/>
        <v>44654</v>
      </c>
      <c r="C8" s="61">
        <f t="shared" si="6"/>
        <v>44654</v>
      </c>
      <c r="D8" s="62"/>
      <c r="E8" s="2"/>
      <c r="F8" s="2"/>
      <c r="G8" s="2"/>
      <c r="H8" s="2"/>
      <c r="I8" s="2" t="str">
        <f t="shared" ca="1" si="7"/>
        <v/>
      </c>
      <c r="J8" s="2" t="str">
        <f t="shared" si="0"/>
        <v/>
      </c>
      <c r="K8" s="1">
        <f>IF(AV8=0,AY8,IF(Feiertage!$G$2="ja","00:00",AY8))</f>
        <v>0</v>
      </c>
      <c r="L8" s="19" t="str">
        <f t="shared" ca="1" si="1"/>
        <v/>
      </c>
      <c r="N8" s="63">
        <v>41642</v>
      </c>
      <c r="O8" s="6">
        <v>0.33333333333333331</v>
      </c>
      <c r="P8" s="6">
        <v>2.0833333333333332E-2</v>
      </c>
      <c r="R8" s="88" t="str">
        <f xml:space="preserve"> "Saldo " &amp; TEXT(B1,"MMMM")</f>
        <v>Saldo April</v>
      </c>
      <c r="S8" s="21">
        <f ca="1">SUM(L5:L35)</f>
        <v>0</v>
      </c>
      <c r="AV8" s="42">
        <f>IF(IFERROR(MATCH($B8,Feiertage!$B$2:$B$49,0)&gt;0,0),1,0)</f>
        <v>0</v>
      </c>
      <c r="AW8" s="58">
        <f t="shared" si="2"/>
        <v>2.0833333333333332E-2</v>
      </c>
      <c r="AX8" s="59">
        <f t="shared" si="3"/>
        <v>0</v>
      </c>
      <c r="AY8" s="59">
        <f t="shared" si="4"/>
        <v>0</v>
      </c>
    </row>
    <row r="9" spans="1:51" ht="21.75" thickBot="1" x14ac:dyDescent="0.4">
      <c r="B9" s="60">
        <f t="shared" si="5"/>
        <v>44655</v>
      </c>
      <c r="C9" s="61">
        <f t="shared" si="6"/>
        <v>44655</v>
      </c>
      <c r="D9" s="62"/>
      <c r="E9" s="2"/>
      <c r="F9" s="2"/>
      <c r="G9" s="2"/>
      <c r="H9" s="2"/>
      <c r="I9" s="2" t="str">
        <f t="shared" ca="1" si="7"/>
        <v/>
      </c>
      <c r="J9" s="2" t="str">
        <f t="shared" si="0"/>
        <v/>
      </c>
      <c r="K9" s="1" t="str">
        <f>IF(AV9=0,AY9,IF(Feiertage!$G$2="ja","00:00",AY9))</f>
        <v>00:00</v>
      </c>
      <c r="L9" s="19" t="str">
        <f t="shared" ca="1" si="1"/>
        <v/>
      </c>
      <c r="N9" s="63">
        <v>41643</v>
      </c>
      <c r="O9" s="6">
        <v>0.33333333333333331</v>
      </c>
      <c r="P9" s="6">
        <v>2.0833333333333332E-2</v>
      </c>
      <c r="R9" s="89" t="str">
        <f xml:space="preserve"> "Übertrag in " &amp;  IF( MONTH(B1)=12, YEAR(B1)+1, TEXT(EDATE(B1,1),"MMMM"))</f>
        <v>Übertrag in Mai</v>
      </c>
      <c r="S9" s="22">
        <f ca="1">IF(S5="",0,S5)+S8</f>
        <v>0</v>
      </c>
      <c r="AV9" s="42">
        <f>IF(IFERROR(MATCH($B9,Feiertage!$B$2:$B$49,0)&gt;0,0),1,0)</f>
        <v>1</v>
      </c>
      <c r="AW9" s="58">
        <f t="shared" si="2"/>
        <v>2.0833333333333332E-2</v>
      </c>
      <c r="AX9" s="59">
        <f t="shared" si="3"/>
        <v>0</v>
      </c>
      <c r="AY9" s="59">
        <f t="shared" si="4"/>
        <v>0</v>
      </c>
    </row>
    <row r="10" spans="1:51" ht="18.75" x14ac:dyDescent="0.3">
      <c r="B10" s="60">
        <f t="shared" si="5"/>
        <v>44656</v>
      </c>
      <c r="C10" s="61">
        <f t="shared" si="6"/>
        <v>44656</v>
      </c>
      <c r="D10" s="62"/>
      <c r="E10" s="2"/>
      <c r="F10" s="2"/>
      <c r="G10" s="2"/>
      <c r="H10" s="2"/>
      <c r="I10" s="2" t="str">
        <f t="shared" ca="1" si="7"/>
        <v/>
      </c>
      <c r="J10" s="2" t="str">
        <f t="shared" si="0"/>
        <v/>
      </c>
      <c r="K10" s="1" t="str">
        <f>IF(AV10=0,AY10,IF(Feiertage!$G$2="ja","00:00",AY10))</f>
        <v>00:00</v>
      </c>
      <c r="L10" s="19" t="str">
        <f t="shared" ca="1" si="1"/>
        <v/>
      </c>
      <c r="N10" s="67">
        <v>41644</v>
      </c>
      <c r="O10" s="7">
        <v>0</v>
      </c>
      <c r="P10" s="7">
        <v>2.0833333333333332E-2</v>
      </c>
      <c r="AV10" s="42">
        <f>IF(IFERROR(MATCH($B10,Feiertage!$B$2:$B$49,0)&gt;0,0),1,0)</f>
        <v>1</v>
      </c>
      <c r="AW10" s="58">
        <f t="shared" si="2"/>
        <v>2.0833333333333332E-2</v>
      </c>
      <c r="AX10" s="59">
        <f t="shared" si="3"/>
        <v>0</v>
      </c>
      <c r="AY10" s="59">
        <f t="shared" si="4"/>
        <v>0.33333333333333331</v>
      </c>
    </row>
    <row r="11" spans="1:51" ht="19.5" thickBot="1" x14ac:dyDescent="0.35">
      <c r="B11" s="60">
        <f t="shared" si="5"/>
        <v>44657</v>
      </c>
      <c r="C11" s="61">
        <f t="shared" si="6"/>
        <v>44657</v>
      </c>
      <c r="D11" s="62"/>
      <c r="E11" s="2"/>
      <c r="F11" s="2"/>
      <c r="G11" s="2"/>
      <c r="H11" s="2"/>
      <c r="I11" s="2" t="str">
        <f t="shared" ca="1" si="7"/>
        <v/>
      </c>
      <c r="J11" s="2" t="str">
        <f t="shared" si="0"/>
        <v/>
      </c>
      <c r="K11" s="1">
        <f>IF(AV11=0,AY11,IF(Feiertage!$G$2="ja","00:00",AY11))</f>
        <v>0.33333333333333331</v>
      </c>
      <c r="L11" s="19" t="str">
        <f t="shared" ca="1" si="1"/>
        <v/>
      </c>
      <c r="N11" s="68">
        <v>41645</v>
      </c>
      <c r="O11" s="8">
        <v>0</v>
      </c>
      <c r="P11" s="8">
        <v>2.0833333333333332E-2</v>
      </c>
      <c r="AV11" s="42">
        <f>IF(IFERROR(MATCH($B11,Feiertage!$B$2:$B$49,0)&gt;0,0),1,0)</f>
        <v>0</v>
      </c>
      <c r="AW11" s="58">
        <f t="shared" si="2"/>
        <v>2.0833333333333332E-2</v>
      </c>
      <c r="AX11" s="59">
        <f t="shared" si="3"/>
        <v>0</v>
      </c>
      <c r="AY11" s="59">
        <f t="shared" si="4"/>
        <v>0.33333333333333331</v>
      </c>
    </row>
    <row r="12" spans="1:51" ht="20.25" thickTop="1" thickBot="1" x14ac:dyDescent="0.35">
      <c r="B12" s="60">
        <f t="shared" si="5"/>
        <v>44658</v>
      </c>
      <c r="C12" s="61">
        <f t="shared" si="6"/>
        <v>44658</v>
      </c>
      <c r="D12" s="62"/>
      <c r="E12" s="2"/>
      <c r="F12" s="2"/>
      <c r="G12" s="2"/>
      <c r="H12" s="2"/>
      <c r="I12" s="2" t="str">
        <f t="shared" ca="1" si="7"/>
        <v/>
      </c>
      <c r="J12" s="2" t="str">
        <f t="shared" si="0"/>
        <v/>
      </c>
      <c r="K12" s="1">
        <f>IF(AV12=0,AY12,IF(Feiertage!$G$2="ja","00:00",AY12))</f>
        <v>0.33333333333333331</v>
      </c>
      <c r="L12" s="19" t="str">
        <f t="shared" ca="1" si="1"/>
        <v/>
      </c>
      <c r="N12" s="69" t="s">
        <v>9</v>
      </c>
      <c r="O12" s="70">
        <f>SUM(O5:O11)</f>
        <v>1.6666666666666665</v>
      </c>
      <c r="P12" s="71"/>
      <c r="AV12" s="42">
        <f>IF(IFERROR(MATCH($B12,Feiertage!$B$2:$B$49,0)&gt;0,0),1,0)</f>
        <v>0</v>
      </c>
      <c r="AW12" s="58">
        <f t="shared" si="2"/>
        <v>2.0833333333333332E-2</v>
      </c>
      <c r="AX12" s="59">
        <f t="shared" si="3"/>
        <v>0</v>
      </c>
      <c r="AY12" s="59">
        <f t="shared" si="4"/>
        <v>0.33333333333333331</v>
      </c>
    </row>
    <row r="13" spans="1:51" ht="19.5" thickTop="1" x14ac:dyDescent="0.3">
      <c r="B13" s="60">
        <f t="shared" si="5"/>
        <v>44659</v>
      </c>
      <c r="C13" s="61">
        <f t="shared" si="6"/>
        <v>44659</v>
      </c>
      <c r="D13" s="62"/>
      <c r="E13" s="2"/>
      <c r="F13" s="2"/>
      <c r="G13" s="2"/>
      <c r="H13" s="2"/>
      <c r="I13" s="2" t="str">
        <f t="shared" ca="1" si="7"/>
        <v/>
      </c>
      <c r="J13" s="2" t="str">
        <f t="shared" si="0"/>
        <v/>
      </c>
      <c r="K13" s="1">
        <f>IF(AV13=0,AY13,IF(Feiertage!$G$2="ja","00:00",AY13))</f>
        <v>0.33333333333333331</v>
      </c>
      <c r="L13" s="19" t="str">
        <f t="shared" ca="1" si="1"/>
        <v/>
      </c>
      <c r="M13" s="96"/>
      <c r="N13" s="97"/>
      <c r="O13" s="97"/>
      <c r="P13" s="96"/>
      <c r="Q13" s="96"/>
      <c r="R13" s="96"/>
      <c r="S13" s="96"/>
      <c r="AV13" s="42">
        <f>IF(IFERROR(MATCH($B13,Feiertage!$B$2:$B$49,0)&gt;0,0),1,0)</f>
        <v>0</v>
      </c>
      <c r="AW13" s="58">
        <f t="shared" si="2"/>
        <v>2.0833333333333332E-2</v>
      </c>
      <c r="AX13" s="59">
        <f t="shared" si="3"/>
        <v>0</v>
      </c>
      <c r="AY13" s="59">
        <f t="shared" si="4"/>
        <v>0.33333333333333331</v>
      </c>
    </row>
    <row r="14" spans="1:51" ht="18.75" x14ac:dyDescent="0.3">
      <c r="B14" s="60">
        <f t="shared" si="5"/>
        <v>44660</v>
      </c>
      <c r="C14" s="61">
        <f t="shared" si="6"/>
        <v>44660</v>
      </c>
      <c r="D14" s="62"/>
      <c r="E14" s="2"/>
      <c r="F14" s="2"/>
      <c r="G14" s="2"/>
      <c r="H14" s="2"/>
      <c r="I14" s="2" t="str">
        <f t="shared" ca="1" si="7"/>
        <v/>
      </c>
      <c r="J14" s="2" t="str">
        <f t="shared" si="0"/>
        <v/>
      </c>
      <c r="K14" s="1">
        <f>IF(AV14=0,AY14,IF(Feiertage!$G$2="ja","00:00",AY14))</f>
        <v>0.33333333333333331</v>
      </c>
      <c r="L14" s="19" t="str">
        <f t="shared" ca="1" si="1"/>
        <v/>
      </c>
      <c r="M14" s="96"/>
      <c r="N14" s="98"/>
      <c r="O14" s="99"/>
      <c r="P14" s="98"/>
      <c r="Q14" s="96"/>
      <c r="R14" s="96"/>
      <c r="S14" s="96"/>
      <c r="AV14" s="42">
        <f>IF(IFERROR(MATCH($B14,Feiertage!$B$2:$B$49,0)&gt;0,0),1,0)</f>
        <v>0</v>
      </c>
      <c r="AW14" s="58">
        <f t="shared" si="2"/>
        <v>2.0833333333333332E-2</v>
      </c>
      <c r="AX14" s="59">
        <f t="shared" si="3"/>
        <v>0</v>
      </c>
      <c r="AY14" s="59">
        <f t="shared" si="4"/>
        <v>0.33333333333333331</v>
      </c>
    </row>
    <row r="15" spans="1:51" ht="18.75" x14ac:dyDescent="0.3">
      <c r="B15" s="60">
        <f t="shared" si="5"/>
        <v>44661</v>
      </c>
      <c r="C15" s="61">
        <f t="shared" si="6"/>
        <v>44661</v>
      </c>
      <c r="D15" s="62"/>
      <c r="E15" s="2"/>
      <c r="F15" s="2"/>
      <c r="G15" s="2"/>
      <c r="H15" s="2"/>
      <c r="I15" s="2" t="str">
        <f t="shared" ca="1" si="7"/>
        <v/>
      </c>
      <c r="J15" s="2" t="str">
        <f t="shared" si="0"/>
        <v/>
      </c>
      <c r="K15" s="1">
        <f>IF(AV15=0,AY15,IF(Feiertage!$G$2="ja","00:00",AY15))</f>
        <v>0</v>
      </c>
      <c r="L15" s="19" t="str">
        <f ca="1">IF(OR(B15&lt;=TODAY(),J15),IF(J15&lt;&gt;"",IF(J15-K15=0,"",J15-K15),IF(K15&lt;&gt;"",-K15,"")),"")</f>
        <v/>
      </c>
      <c r="M15" s="96"/>
      <c r="N15" s="96"/>
      <c r="O15" s="96"/>
      <c r="P15" s="96"/>
      <c r="Q15" s="96"/>
      <c r="R15" s="96"/>
      <c r="S15" s="96"/>
      <c r="AV15" s="42">
        <f>IF(IFERROR(MATCH($B15,Feiertage!$B$2:$B$49,0)&gt;0,0),1,0)</f>
        <v>0</v>
      </c>
      <c r="AW15" s="58">
        <f t="shared" si="2"/>
        <v>2.0833333333333332E-2</v>
      </c>
      <c r="AX15" s="59">
        <f t="shared" si="3"/>
        <v>0</v>
      </c>
      <c r="AY15" s="59">
        <f t="shared" si="4"/>
        <v>0</v>
      </c>
    </row>
    <row r="16" spans="1:51" ht="18.75" x14ac:dyDescent="0.3">
      <c r="B16" s="60">
        <f t="shared" si="5"/>
        <v>44662</v>
      </c>
      <c r="C16" s="61">
        <f t="shared" si="6"/>
        <v>44662</v>
      </c>
      <c r="D16" s="62"/>
      <c r="E16" s="2"/>
      <c r="F16" s="2"/>
      <c r="G16" s="2"/>
      <c r="H16" s="2"/>
      <c r="I16" s="2" t="str">
        <f t="shared" ca="1" si="7"/>
        <v/>
      </c>
      <c r="J16" s="2" t="str">
        <f t="shared" si="0"/>
        <v/>
      </c>
      <c r="K16" s="1">
        <f>IF(AV16=0,AY16,IF(Feiertage!$G$2="ja","00:00",AY16))</f>
        <v>0</v>
      </c>
      <c r="L16" s="19" t="str">
        <f t="shared" ca="1" si="1"/>
        <v/>
      </c>
      <c r="M16" s="96"/>
      <c r="N16" s="96"/>
      <c r="O16" s="96"/>
      <c r="P16" s="96"/>
      <c r="Q16" s="96"/>
      <c r="R16" s="96"/>
      <c r="S16" s="96"/>
      <c r="AV16" s="42">
        <f>IF(IFERROR(MATCH($B16,Feiertage!$B$2:$B$49,0)&gt;0,0),1,0)</f>
        <v>0</v>
      </c>
      <c r="AW16" s="58">
        <f t="shared" si="2"/>
        <v>2.0833333333333332E-2</v>
      </c>
      <c r="AX16" s="59">
        <f t="shared" si="3"/>
        <v>0</v>
      </c>
      <c r="AY16" s="59">
        <f t="shared" si="4"/>
        <v>0</v>
      </c>
    </row>
    <row r="17" spans="2:51" ht="18.75" x14ac:dyDescent="0.3">
      <c r="B17" s="60">
        <f t="shared" si="5"/>
        <v>44663</v>
      </c>
      <c r="C17" s="61">
        <f t="shared" si="6"/>
        <v>44663</v>
      </c>
      <c r="D17" s="62"/>
      <c r="E17" s="2"/>
      <c r="F17" s="2"/>
      <c r="G17" s="2"/>
      <c r="H17" s="2"/>
      <c r="I17" s="2" t="str">
        <f t="shared" ca="1" si="7"/>
        <v/>
      </c>
      <c r="J17" s="2" t="str">
        <f t="shared" si="0"/>
        <v/>
      </c>
      <c r="K17" s="1">
        <f>IF(AV17=0,AY17,IF(Feiertage!$G$2="ja","00:00",AY17))</f>
        <v>0.33333333333333331</v>
      </c>
      <c r="L17" s="19" t="str">
        <f t="shared" ca="1" si="1"/>
        <v/>
      </c>
      <c r="M17" s="96"/>
      <c r="N17" s="96"/>
      <c r="O17" s="96"/>
      <c r="P17" s="96"/>
      <c r="Q17" s="96"/>
      <c r="R17" s="96"/>
      <c r="S17" s="96"/>
      <c r="AV17" s="42">
        <f>IF(IFERROR(MATCH($B17,Feiertage!$B$2:$B$49,0)&gt;0,0),1,0)</f>
        <v>0</v>
      </c>
      <c r="AW17" s="58">
        <f t="shared" si="2"/>
        <v>2.0833333333333332E-2</v>
      </c>
      <c r="AX17" s="59">
        <f t="shared" si="3"/>
        <v>0</v>
      </c>
      <c r="AY17" s="59">
        <f t="shared" si="4"/>
        <v>0.33333333333333331</v>
      </c>
    </row>
    <row r="18" spans="2:51" ht="18.75" x14ac:dyDescent="0.3">
      <c r="B18" s="60">
        <f t="shared" si="5"/>
        <v>44664</v>
      </c>
      <c r="C18" s="61">
        <f t="shared" si="6"/>
        <v>44664</v>
      </c>
      <c r="D18" s="62"/>
      <c r="E18" s="2"/>
      <c r="F18" s="2"/>
      <c r="G18" s="2"/>
      <c r="H18" s="2"/>
      <c r="I18" s="2" t="str">
        <f t="shared" ca="1" si="7"/>
        <v/>
      </c>
      <c r="J18" s="2" t="str">
        <f>IF(AX18=0,"",IF(I18&lt;&gt;"",AX18-I18,AX18))</f>
        <v/>
      </c>
      <c r="K18" s="1">
        <f>IF(AV18=0,AY18,IF(Feiertage!$G$2="ja","00:00",AY18))</f>
        <v>0.33333333333333331</v>
      </c>
      <c r="L18" s="19" t="str">
        <f t="shared" ca="1" si="1"/>
        <v/>
      </c>
      <c r="M18" s="96"/>
      <c r="N18" s="96"/>
      <c r="O18" s="96"/>
      <c r="P18" s="96"/>
      <c r="Q18" s="96"/>
      <c r="R18" s="96"/>
      <c r="S18" s="96"/>
      <c r="AV18" s="42">
        <f>IF(IFERROR(MATCH($B18,Feiertage!$B$2:$B$49,0)&gt;0,0),1,0)</f>
        <v>0</v>
      </c>
      <c r="AW18" s="58">
        <f t="shared" si="2"/>
        <v>2.0833333333333332E-2</v>
      </c>
      <c r="AX18" s="59">
        <f t="shared" si="3"/>
        <v>0</v>
      </c>
      <c r="AY18" s="59">
        <f t="shared" si="4"/>
        <v>0.33333333333333331</v>
      </c>
    </row>
    <row r="19" spans="2:51" ht="18.75" x14ac:dyDescent="0.3">
      <c r="B19" s="60">
        <f t="shared" si="5"/>
        <v>44665</v>
      </c>
      <c r="C19" s="61">
        <f t="shared" si="6"/>
        <v>44665</v>
      </c>
      <c r="D19" s="62"/>
      <c r="E19" s="2"/>
      <c r="F19" s="2"/>
      <c r="G19" s="2"/>
      <c r="H19" s="2"/>
      <c r="I19" s="2" t="str">
        <f t="shared" ca="1" si="7"/>
        <v/>
      </c>
      <c r="J19" s="2" t="str">
        <f t="shared" si="0"/>
        <v/>
      </c>
      <c r="K19" s="1">
        <f>IF(AV19=0,AY19,IF(Feiertage!$G$2="ja","00:00",AY19))</f>
        <v>0.33333333333333331</v>
      </c>
      <c r="L19" s="19" t="str">
        <f t="shared" ca="1" si="1"/>
        <v/>
      </c>
      <c r="M19" s="96"/>
      <c r="N19" s="96"/>
      <c r="O19" s="96"/>
      <c r="P19" s="96"/>
      <c r="Q19" s="96"/>
      <c r="R19" s="96"/>
      <c r="S19" s="96"/>
      <c r="AV19" s="42">
        <f>IF(IFERROR(MATCH($B19,Feiertage!$B$2:$B$49,0)&gt;0,0),1,0)</f>
        <v>0</v>
      </c>
      <c r="AW19" s="58">
        <f t="shared" si="2"/>
        <v>2.0833333333333332E-2</v>
      </c>
      <c r="AX19" s="59">
        <f t="shared" si="3"/>
        <v>0</v>
      </c>
      <c r="AY19" s="59">
        <f t="shared" si="4"/>
        <v>0.33333333333333331</v>
      </c>
    </row>
    <row r="20" spans="2:51" ht="18.75" x14ac:dyDescent="0.3">
      <c r="B20" s="60">
        <f t="shared" si="5"/>
        <v>44666</v>
      </c>
      <c r="C20" s="61">
        <f t="shared" si="6"/>
        <v>44666</v>
      </c>
      <c r="D20" s="62"/>
      <c r="E20" s="2"/>
      <c r="F20" s="2"/>
      <c r="G20" s="2"/>
      <c r="H20" s="2"/>
      <c r="I20" s="2" t="str">
        <f t="shared" ca="1" si="7"/>
        <v/>
      </c>
      <c r="J20" s="2" t="str">
        <f t="shared" si="0"/>
        <v/>
      </c>
      <c r="K20" s="1">
        <f>IF(AV20=0,AY20,IF(Feiertage!$G$2="ja","00:00",AY20))</f>
        <v>0.33333333333333331</v>
      </c>
      <c r="L20" s="19" t="str">
        <f t="shared" ca="1" si="1"/>
        <v/>
      </c>
      <c r="M20" s="96"/>
      <c r="N20" s="96"/>
      <c r="O20" s="96"/>
      <c r="P20" s="96"/>
      <c r="Q20" s="96"/>
      <c r="R20" s="96"/>
      <c r="S20" s="96"/>
      <c r="AV20" s="42">
        <f>IF(IFERROR(MATCH($B20,Feiertage!$B$2:$B$49,0)&gt;0,0),1,0)</f>
        <v>0</v>
      </c>
      <c r="AW20" s="58">
        <f t="shared" si="2"/>
        <v>2.0833333333333332E-2</v>
      </c>
      <c r="AX20" s="59">
        <f t="shared" si="3"/>
        <v>0</v>
      </c>
      <c r="AY20" s="59">
        <f t="shared" si="4"/>
        <v>0.33333333333333331</v>
      </c>
    </row>
    <row r="21" spans="2:51" ht="18.75" x14ac:dyDescent="0.3">
      <c r="B21" s="60">
        <f t="shared" si="5"/>
        <v>44667</v>
      </c>
      <c r="C21" s="61">
        <f t="shared" si="6"/>
        <v>44667</v>
      </c>
      <c r="D21" s="62"/>
      <c r="E21" s="2"/>
      <c r="F21" s="2"/>
      <c r="G21" s="2"/>
      <c r="H21" s="2"/>
      <c r="I21" s="2" t="str">
        <f t="shared" ca="1" si="7"/>
        <v/>
      </c>
      <c r="J21" s="2" t="str">
        <f t="shared" si="0"/>
        <v/>
      </c>
      <c r="K21" s="1">
        <f>IF(AV21=0,AY21,IF(Feiertage!$G$2="ja","00:00",AY21))</f>
        <v>0.33333333333333331</v>
      </c>
      <c r="L21" s="19" t="str">
        <f t="shared" ca="1" si="1"/>
        <v/>
      </c>
      <c r="M21" s="96"/>
      <c r="N21" s="96"/>
      <c r="O21" s="96"/>
      <c r="P21" s="96"/>
      <c r="Q21" s="96"/>
      <c r="R21" s="96"/>
      <c r="S21" s="96"/>
      <c r="AV21" s="42">
        <f>IF(IFERROR(MATCH($B21,Feiertage!$B$2:$B$49,0)&gt;0,0),1,0)</f>
        <v>0</v>
      </c>
      <c r="AW21" s="58">
        <f t="shared" si="2"/>
        <v>2.0833333333333332E-2</v>
      </c>
      <c r="AX21" s="59">
        <f t="shared" si="3"/>
        <v>0</v>
      </c>
      <c r="AY21" s="59">
        <f t="shared" si="4"/>
        <v>0.33333333333333331</v>
      </c>
    </row>
    <row r="22" spans="2:51" ht="18.75" x14ac:dyDescent="0.3">
      <c r="B22" s="60">
        <f t="shared" si="5"/>
        <v>44668</v>
      </c>
      <c r="C22" s="61">
        <f t="shared" si="6"/>
        <v>44668</v>
      </c>
      <c r="D22" s="62"/>
      <c r="E22" s="2"/>
      <c r="F22" s="2"/>
      <c r="G22" s="2"/>
      <c r="H22" s="2"/>
      <c r="I22" s="2" t="str">
        <f t="shared" ca="1" si="7"/>
        <v/>
      </c>
      <c r="J22" s="2" t="str">
        <f t="shared" si="0"/>
        <v/>
      </c>
      <c r="K22" s="1">
        <f>IF(AV22=0,AY22,IF(Feiertage!$G$2="ja","00:00",AY22))</f>
        <v>0</v>
      </c>
      <c r="L22" s="19" t="str">
        <f t="shared" ca="1" si="1"/>
        <v/>
      </c>
      <c r="M22" s="96"/>
      <c r="N22" s="96"/>
      <c r="O22" s="96"/>
      <c r="P22" s="96"/>
      <c r="Q22" s="96"/>
      <c r="R22" s="96"/>
      <c r="S22" s="96"/>
      <c r="AV22" s="42">
        <f>IF(IFERROR(MATCH($B22,Feiertage!$B$2:$B$49,0)&gt;0,0),1,0)</f>
        <v>0</v>
      </c>
      <c r="AW22" s="58">
        <f t="shared" si="2"/>
        <v>2.0833333333333332E-2</v>
      </c>
      <c r="AX22" s="59">
        <f t="shared" si="3"/>
        <v>0</v>
      </c>
      <c r="AY22" s="59">
        <f t="shared" si="4"/>
        <v>0</v>
      </c>
    </row>
    <row r="23" spans="2:51" ht="18.75" x14ac:dyDescent="0.3">
      <c r="B23" s="60">
        <f t="shared" si="5"/>
        <v>44669</v>
      </c>
      <c r="C23" s="61">
        <f t="shared" si="6"/>
        <v>44669</v>
      </c>
      <c r="D23" s="62"/>
      <c r="E23" s="2"/>
      <c r="F23" s="2"/>
      <c r="G23" s="2"/>
      <c r="H23" s="2"/>
      <c r="I23" s="2" t="str">
        <f t="shared" ca="1" si="7"/>
        <v/>
      </c>
      <c r="J23" s="2" t="str">
        <f t="shared" si="0"/>
        <v/>
      </c>
      <c r="K23" s="1">
        <f>IF(AV23=0,AY23,IF(Feiertage!$G$2="ja","00:00",AY23))</f>
        <v>0</v>
      </c>
      <c r="L23" s="19" t="str">
        <f t="shared" ca="1" si="1"/>
        <v/>
      </c>
      <c r="M23" s="96"/>
      <c r="N23" s="96"/>
      <c r="O23" s="96"/>
      <c r="P23" s="96"/>
      <c r="Q23" s="96"/>
      <c r="R23" s="96"/>
      <c r="S23" s="96"/>
      <c r="AV23" s="42">
        <f>IF(IFERROR(MATCH($B23,Feiertage!$B$2:$B$49,0)&gt;0,0),1,0)</f>
        <v>0</v>
      </c>
      <c r="AW23" s="58">
        <f t="shared" si="2"/>
        <v>2.0833333333333332E-2</v>
      </c>
      <c r="AX23" s="59">
        <f t="shared" si="3"/>
        <v>0</v>
      </c>
      <c r="AY23" s="59">
        <f t="shared" si="4"/>
        <v>0</v>
      </c>
    </row>
    <row r="24" spans="2:51" ht="18.75" x14ac:dyDescent="0.3">
      <c r="B24" s="60">
        <f t="shared" si="5"/>
        <v>44670</v>
      </c>
      <c r="C24" s="61">
        <f t="shared" si="6"/>
        <v>44670</v>
      </c>
      <c r="D24" s="62"/>
      <c r="E24" s="2"/>
      <c r="F24" s="2"/>
      <c r="G24" s="2"/>
      <c r="H24" s="2"/>
      <c r="I24" s="2" t="str">
        <f t="shared" ca="1" si="7"/>
        <v/>
      </c>
      <c r="J24" s="2" t="str">
        <f t="shared" si="0"/>
        <v/>
      </c>
      <c r="K24" s="1">
        <f>IF(AV24=0,AY24,IF(Feiertage!$G$2="ja","00:00",AY24))</f>
        <v>0.33333333333333331</v>
      </c>
      <c r="L24" s="19" t="str">
        <f t="shared" ca="1" si="1"/>
        <v/>
      </c>
      <c r="M24" s="96"/>
      <c r="N24" s="96"/>
      <c r="O24" s="96"/>
      <c r="P24" s="96"/>
      <c r="Q24" s="96"/>
      <c r="R24" s="96"/>
      <c r="S24" s="96"/>
      <c r="AV24" s="42">
        <f>IF(IFERROR(MATCH($B24,Feiertage!$B$2:$B$49,0)&gt;0,0),1,0)</f>
        <v>0</v>
      </c>
      <c r="AW24" s="58">
        <f t="shared" si="2"/>
        <v>2.0833333333333332E-2</v>
      </c>
      <c r="AX24" s="59">
        <f t="shared" si="3"/>
        <v>0</v>
      </c>
      <c r="AY24" s="59">
        <f t="shared" si="4"/>
        <v>0.33333333333333331</v>
      </c>
    </row>
    <row r="25" spans="2:51" ht="18.75" x14ac:dyDescent="0.3">
      <c r="B25" s="60">
        <f t="shared" si="5"/>
        <v>44671</v>
      </c>
      <c r="C25" s="61">
        <f t="shared" si="6"/>
        <v>44671</v>
      </c>
      <c r="D25" s="62"/>
      <c r="E25" s="2"/>
      <c r="F25" s="2"/>
      <c r="G25" s="2"/>
      <c r="H25" s="2"/>
      <c r="I25" s="2" t="str">
        <f t="shared" ca="1" si="7"/>
        <v/>
      </c>
      <c r="J25" s="2" t="str">
        <f t="shared" si="0"/>
        <v/>
      </c>
      <c r="K25" s="1">
        <f>IF(AV25=0,AY25,IF(Feiertage!$G$2="ja","00:00",AY25))</f>
        <v>0.33333333333333331</v>
      </c>
      <c r="L25" s="19" t="str">
        <f t="shared" ca="1" si="1"/>
        <v/>
      </c>
      <c r="M25" s="96"/>
      <c r="N25" s="96"/>
      <c r="O25" s="96"/>
      <c r="P25" s="96"/>
      <c r="Q25" s="96"/>
      <c r="R25" s="96"/>
      <c r="S25" s="96"/>
      <c r="AV25" s="42">
        <f>IF(IFERROR(MATCH($B25,Feiertage!$B$2:$B$49,0)&gt;0,0),1,0)</f>
        <v>0</v>
      </c>
      <c r="AW25" s="58">
        <f t="shared" si="2"/>
        <v>2.0833333333333332E-2</v>
      </c>
      <c r="AX25" s="59">
        <f t="shared" si="3"/>
        <v>0</v>
      </c>
      <c r="AY25" s="59">
        <f t="shared" si="4"/>
        <v>0.33333333333333331</v>
      </c>
    </row>
    <row r="26" spans="2:51" ht="18.75" x14ac:dyDescent="0.3">
      <c r="B26" s="60">
        <f t="shared" si="5"/>
        <v>44672</v>
      </c>
      <c r="C26" s="61">
        <f t="shared" si="6"/>
        <v>44672</v>
      </c>
      <c r="D26" s="62"/>
      <c r="E26" s="2"/>
      <c r="F26" s="2"/>
      <c r="G26" s="2"/>
      <c r="H26" s="2"/>
      <c r="I26" s="2" t="str">
        <f t="shared" ca="1" si="7"/>
        <v/>
      </c>
      <c r="J26" s="2" t="str">
        <f t="shared" si="0"/>
        <v/>
      </c>
      <c r="K26" s="1">
        <f>IF(AV26=0,AY26,IF(Feiertage!$G$2="ja","00:00",AY26))</f>
        <v>0.33333333333333331</v>
      </c>
      <c r="L26" s="19" t="str">
        <f t="shared" ca="1" si="1"/>
        <v/>
      </c>
      <c r="M26" s="96"/>
      <c r="N26" s="96"/>
      <c r="O26" s="96"/>
      <c r="P26" s="96"/>
      <c r="Q26" s="96"/>
      <c r="R26" s="96"/>
      <c r="S26" s="96"/>
      <c r="AV26" s="42">
        <f>IF(IFERROR(MATCH($B26,Feiertage!$B$2:$B$49,0)&gt;0,0),1,0)</f>
        <v>0</v>
      </c>
      <c r="AW26" s="58">
        <f t="shared" si="2"/>
        <v>2.0833333333333332E-2</v>
      </c>
      <c r="AX26" s="59">
        <f t="shared" si="3"/>
        <v>0</v>
      </c>
      <c r="AY26" s="59">
        <f t="shared" si="4"/>
        <v>0.33333333333333331</v>
      </c>
    </row>
    <row r="27" spans="2:51" ht="18.75" x14ac:dyDescent="0.3">
      <c r="B27" s="60">
        <f t="shared" si="5"/>
        <v>44673</v>
      </c>
      <c r="C27" s="61">
        <f t="shared" si="6"/>
        <v>44673</v>
      </c>
      <c r="D27" s="62"/>
      <c r="E27" s="2"/>
      <c r="F27" s="2"/>
      <c r="G27" s="2"/>
      <c r="H27" s="2"/>
      <c r="I27" s="2" t="str">
        <f t="shared" ca="1" si="7"/>
        <v/>
      </c>
      <c r="J27" s="2" t="str">
        <f t="shared" si="0"/>
        <v/>
      </c>
      <c r="K27" s="1">
        <f>IF(AV27=0,AY27,IF(Feiertage!$G$2="ja","00:00",AY27))</f>
        <v>0.33333333333333331</v>
      </c>
      <c r="L27" s="19" t="str">
        <f t="shared" ca="1" si="1"/>
        <v/>
      </c>
      <c r="M27" s="96"/>
      <c r="N27" s="96"/>
      <c r="O27" s="96"/>
      <c r="P27" s="96"/>
      <c r="Q27" s="96"/>
      <c r="R27" s="96"/>
      <c r="S27" s="96"/>
      <c r="AV27" s="42">
        <f>IF(IFERROR(MATCH($B27,Feiertage!$B$2:$B$49,0)&gt;0,0),1,0)</f>
        <v>0</v>
      </c>
      <c r="AW27" s="58">
        <f t="shared" si="2"/>
        <v>2.0833333333333332E-2</v>
      </c>
      <c r="AX27" s="59">
        <f t="shared" si="3"/>
        <v>0</v>
      </c>
      <c r="AY27" s="59">
        <f t="shared" si="4"/>
        <v>0.33333333333333331</v>
      </c>
    </row>
    <row r="28" spans="2:51" ht="18.75" x14ac:dyDescent="0.3">
      <c r="B28" s="60">
        <f t="shared" si="5"/>
        <v>44674</v>
      </c>
      <c r="C28" s="61">
        <f t="shared" si="6"/>
        <v>44674</v>
      </c>
      <c r="D28" s="62"/>
      <c r="E28" s="2"/>
      <c r="F28" s="2"/>
      <c r="G28" s="2"/>
      <c r="H28" s="2"/>
      <c r="I28" s="2" t="str">
        <f t="shared" ca="1" si="7"/>
        <v/>
      </c>
      <c r="J28" s="2" t="str">
        <f t="shared" si="0"/>
        <v/>
      </c>
      <c r="K28" s="1">
        <f>IF(AV28=0,AY28,IF(Feiertage!$G$2="ja","00:00",AY28))</f>
        <v>0.33333333333333331</v>
      </c>
      <c r="L28" s="19" t="str">
        <f t="shared" ca="1" si="1"/>
        <v/>
      </c>
      <c r="M28" s="96"/>
      <c r="N28" s="96"/>
      <c r="O28" s="96"/>
      <c r="P28" s="96"/>
      <c r="Q28" s="96"/>
      <c r="R28" s="96"/>
      <c r="S28" s="96"/>
      <c r="AV28" s="42">
        <f>IF(IFERROR(MATCH($B28,Feiertage!$B$2:$B$49,0)&gt;0,0),1,0)</f>
        <v>0</v>
      </c>
      <c r="AW28" s="58">
        <f t="shared" si="2"/>
        <v>2.0833333333333332E-2</v>
      </c>
      <c r="AX28" s="59">
        <f t="shared" si="3"/>
        <v>0</v>
      </c>
      <c r="AY28" s="59">
        <f t="shared" si="4"/>
        <v>0.33333333333333331</v>
      </c>
    </row>
    <row r="29" spans="2:51" ht="18.75" x14ac:dyDescent="0.3">
      <c r="B29" s="60">
        <f t="shared" si="5"/>
        <v>44675</v>
      </c>
      <c r="C29" s="61">
        <f t="shared" si="6"/>
        <v>44675</v>
      </c>
      <c r="D29" s="62"/>
      <c r="E29" s="2"/>
      <c r="F29" s="2"/>
      <c r="G29" s="2"/>
      <c r="H29" s="2"/>
      <c r="I29" s="2" t="str">
        <f t="shared" ca="1" si="7"/>
        <v/>
      </c>
      <c r="J29" s="2" t="str">
        <f t="shared" si="0"/>
        <v/>
      </c>
      <c r="K29" s="1">
        <f>IF(AV29=0,AY29,IF(Feiertage!$G$2="ja","00:00",AY29))</f>
        <v>0</v>
      </c>
      <c r="L29" s="19" t="str">
        <f t="shared" ca="1" si="1"/>
        <v/>
      </c>
      <c r="M29" s="96"/>
      <c r="N29" s="96"/>
      <c r="O29" s="96"/>
      <c r="P29" s="96"/>
      <c r="Q29" s="96"/>
      <c r="R29" s="96"/>
      <c r="S29" s="96"/>
      <c r="AV29" s="42">
        <f>IF(IFERROR(MATCH($B29,Feiertage!$B$2:$B$49,0)&gt;0,0),1,0)</f>
        <v>0</v>
      </c>
      <c r="AW29" s="58">
        <f t="shared" si="2"/>
        <v>2.0833333333333332E-2</v>
      </c>
      <c r="AX29" s="59">
        <f t="shared" si="3"/>
        <v>0</v>
      </c>
      <c r="AY29" s="59">
        <f t="shared" si="4"/>
        <v>0</v>
      </c>
    </row>
    <row r="30" spans="2:51" ht="18.75" x14ac:dyDescent="0.3">
      <c r="B30" s="60">
        <f t="shared" si="5"/>
        <v>44676</v>
      </c>
      <c r="C30" s="61">
        <f t="shared" si="6"/>
        <v>44676</v>
      </c>
      <c r="D30" s="62"/>
      <c r="E30" s="2"/>
      <c r="F30" s="2"/>
      <c r="G30" s="2"/>
      <c r="H30" s="2"/>
      <c r="I30" s="2" t="str">
        <f t="shared" ca="1" si="7"/>
        <v/>
      </c>
      <c r="J30" s="2" t="str">
        <f t="shared" si="0"/>
        <v/>
      </c>
      <c r="K30" s="1">
        <f>IF(AV30=0,AY30,IF(Feiertage!$G$2="ja","00:00",AY30))</f>
        <v>0</v>
      </c>
      <c r="L30" s="19" t="str">
        <f t="shared" ca="1" si="1"/>
        <v/>
      </c>
      <c r="M30" s="96"/>
      <c r="N30" s="96"/>
      <c r="O30" s="96"/>
      <c r="P30" s="96"/>
      <c r="Q30" s="96"/>
      <c r="R30" s="96"/>
      <c r="S30" s="96"/>
      <c r="AV30" s="42">
        <f>IF(IFERROR(MATCH($B30,Feiertage!$B$2:$B$49,0)&gt;0,0),1,0)</f>
        <v>0</v>
      </c>
      <c r="AW30" s="58">
        <f t="shared" si="2"/>
        <v>2.0833333333333332E-2</v>
      </c>
      <c r="AX30" s="59">
        <f t="shared" si="3"/>
        <v>0</v>
      </c>
      <c r="AY30" s="59">
        <f t="shared" si="4"/>
        <v>0</v>
      </c>
    </row>
    <row r="31" spans="2:51" ht="18.75" x14ac:dyDescent="0.3">
      <c r="B31" s="60">
        <f t="shared" si="5"/>
        <v>44677</v>
      </c>
      <c r="C31" s="61">
        <f t="shared" si="6"/>
        <v>44677</v>
      </c>
      <c r="D31" s="62"/>
      <c r="E31" s="2"/>
      <c r="F31" s="2"/>
      <c r="G31" s="2"/>
      <c r="H31" s="2"/>
      <c r="I31" s="2" t="str">
        <f t="shared" ca="1" si="7"/>
        <v/>
      </c>
      <c r="J31" s="2" t="str">
        <f t="shared" si="0"/>
        <v/>
      </c>
      <c r="K31" s="1">
        <f>IF(AV31=0,AY31,IF(Feiertage!$G$2="ja","00:00",AY31))</f>
        <v>0.33333333333333331</v>
      </c>
      <c r="L31" s="19" t="str">
        <f t="shared" ca="1" si="1"/>
        <v/>
      </c>
      <c r="M31" s="96"/>
      <c r="N31" s="96"/>
      <c r="O31" s="96"/>
      <c r="P31" s="96"/>
      <c r="Q31" s="96"/>
      <c r="R31" s="96"/>
      <c r="S31" s="96"/>
      <c r="AV31" s="42">
        <f>IF(IFERROR(MATCH($B31,Feiertage!$B$2:$B$49,0)&gt;0,0),1,0)</f>
        <v>0</v>
      </c>
      <c r="AW31" s="58">
        <f t="shared" si="2"/>
        <v>2.0833333333333332E-2</v>
      </c>
      <c r="AX31" s="59">
        <f t="shared" si="3"/>
        <v>0</v>
      </c>
      <c r="AY31" s="59">
        <f t="shared" si="4"/>
        <v>0.33333333333333331</v>
      </c>
    </row>
    <row r="32" spans="2:51" ht="18.75" x14ac:dyDescent="0.3">
      <c r="B32" s="60">
        <f t="shared" si="5"/>
        <v>44678</v>
      </c>
      <c r="C32" s="61">
        <f t="shared" si="6"/>
        <v>44678</v>
      </c>
      <c r="D32" s="62"/>
      <c r="E32" s="2"/>
      <c r="F32" s="2"/>
      <c r="G32" s="2"/>
      <c r="H32" s="2"/>
      <c r="I32" s="2" t="str">
        <f t="shared" ca="1" si="7"/>
        <v/>
      </c>
      <c r="J32" s="2" t="str">
        <f t="shared" si="0"/>
        <v/>
      </c>
      <c r="K32" s="1">
        <f>IF(AV32=0,AY32,IF(Feiertage!$G$2="ja","00:00",AY32))</f>
        <v>0.33333333333333331</v>
      </c>
      <c r="L32" s="19" t="str">
        <f t="shared" ca="1" si="1"/>
        <v/>
      </c>
      <c r="M32" s="96"/>
      <c r="N32" s="96"/>
      <c r="O32" s="96"/>
      <c r="P32" s="96"/>
      <c r="Q32" s="96"/>
      <c r="R32" s="96"/>
      <c r="S32" s="96"/>
      <c r="AV32" s="42">
        <f>IF(IFERROR(MATCH($B32,Feiertage!$B$2:$B$49,0)&gt;0,0),1,0)</f>
        <v>0</v>
      </c>
      <c r="AW32" s="58">
        <f t="shared" si="2"/>
        <v>2.0833333333333332E-2</v>
      </c>
      <c r="AX32" s="59">
        <f t="shared" si="3"/>
        <v>0</v>
      </c>
      <c r="AY32" s="59">
        <f t="shared" si="4"/>
        <v>0.33333333333333331</v>
      </c>
    </row>
    <row r="33" spans="2:51" ht="18.75" x14ac:dyDescent="0.3">
      <c r="B33" s="60">
        <f>IF(B32&lt;&gt;"",IF(MONTH($B$1)&lt;MONTH(B32+1),"",B32+1),"")</f>
        <v>44679</v>
      </c>
      <c r="C33" s="61">
        <f t="shared" si="6"/>
        <v>44679</v>
      </c>
      <c r="D33" s="62"/>
      <c r="E33" s="2"/>
      <c r="F33" s="2"/>
      <c r="G33" s="2"/>
      <c r="H33" s="2"/>
      <c r="I33" s="2" t="str">
        <f t="shared" ca="1" si="7"/>
        <v/>
      </c>
      <c r="J33" s="2" t="str">
        <f t="shared" si="0"/>
        <v/>
      </c>
      <c r="K33" s="1">
        <f>IF(AV33=0,AY33,IF(Feiertage!$G$2="ja","00:00",AY33))</f>
        <v>0.33333333333333331</v>
      </c>
      <c r="L33" s="19" t="str">
        <f t="shared" ca="1" si="1"/>
        <v/>
      </c>
      <c r="M33" s="96"/>
      <c r="N33" s="96"/>
      <c r="O33" s="96"/>
      <c r="P33" s="96"/>
      <c r="Q33" s="96"/>
      <c r="R33" s="96"/>
      <c r="S33" s="96"/>
      <c r="AV33" s="42">
        <f>IF(IFERROR(MATCH($B33,Feiertage!$B$2:$B$49,0)&gt;0,0),1,0)</f>
        <v>0</v>
      </c>
      <c r="AW33" s="58">
        <f>IFERROR(IF(WEEKDAY(C33)=WEEKDAY($N$5),$P$5,
IF(WEEKDAY(C33)=WEEKDAY($N$6),$P$6,
IF(WEEKDAY(C33)=WEEKDAY($N$7),$P$7,
IF(WEEKDAY(C33)=WEEKDAY($N$8),$P$8,
IF(WEEKDAY(C33)=WEEKDAY($N$9),$P$9,
IF(WEEKDAY(C33)=WEEKDAY($N$10),$P$10,
IF(WEEKDAY(C33)=WEEKDAY($N$11),$P$11,""))))))),"")</f>
        <v>2.0833333333333332E-2</v>
      </c>
      <c r="AX33" s="59">
        <f t="shared" si="3"/>
        <v>0</v>
      </c>
      <c r="AY33" s="59">
        <f>IFERROR(IF(WEEKDAY(C33)=WEEKDAY($N$5),$O$5,
IF(WEEKDAY(C33)=WEEKDAY($N$6),$O$6,
IF(WEEKDAY(C33)=WEEKDAY($N$7),$O$7,
IF(WEEKDAY(C33)=WEEKDAY($N$8),$O$8,
IF(WEEKDAY(C33)=WEEKDAY($N$9),$O$9,
IF(WEEKDAY(C33)=WEEKDAY($N$10),$O$10,
IF(WEEKDAY(C33)=WEEKDAY($N$11),$O$11,""))))))),"")</f>
        <v>0.33333333333333331</v>
      </c>
    </row>
    <row r="34" spans="2:51" ht="18.75" x14ac:dyDescent="0.3">
      <c r="B34" s="60">
        <f t="shared" ref="B34:B35" si="8">IF(B33&lt;&gt;"",IF(MONTH($B$1)&lt;MONTH(B33+1),"",B33+1),"")</f>
        <v>44680</v>
      </c>
      <c r="C34" s="61">
        <f t="shared" si="6"/>
        <v>44680</v>
      </c>
      <c r="D34" s="62"/>
      <c r="E34" s="2"/>
      <c r="F34" s="2"/>
      <c r="G34" s="2"/>
      <c r="H34" s="2"/>
      <c r="I34" s="2" t="str">
        <f t="shared" ca="1" si="7"/>
        <v/>
      </c>
      <c r="J34" s="2" t="str">
        <f t="shared" si="0"/>
        <v/>
      </c>
      <c r="K34" s="1">
        <f>IF(AV34=0,AY34,IF(Feiertage!$G$2="ja","00:00",AY34))</f>
        <v>0.33333333333333331</v>
      </c>
      <c r="L34" s="19" t="str">
        <f t="shared" ca="1" si="1"/>
        <v/>
      </c>
      <c r="M34" s="96"/>
      <c r="N34" s="96"/>
      <c r="O34" s="96"/>
      <c r="P34" s="96"/>
      <c r="Q34" s="96"/>
      <c r="R34" s="96"/>
      <c r="S34" s="96"/>
      <c r="AV34" s="42">
        <f>IF(IFERROR(MATCH($B34,Feiertage!$B$2:$B$49,0)&gt;0,0),1,0)</f>
        <v>0</v>
      </c>
      <c r="AW34" s="58">
        <f t="shared" ref="AW34:AW35" si="9">IFERROR(IF(WEEKDAY(C34)=WEEKDAY($N$5),$P$5,
IF(WEEKDAY(C34)=WEEKDAY($N$6),$P$6,
IF(WEEKDAY(C34)=WEEKDAY($N$7),$P$7,
IF(WEEKDAY(C34)=WEEKDAY($N$8),$P$8,
IF(WEEKDAY(C34)=WEEKDAY($N$9),$P$9,
IF(WEEKDAY(C34)=WEEKDAY($N$10),$P$10,
IF(WEEKDAY(C34)=WEEKDAY($N$11),$P$11,""))))))),"")</f>
        <v>2.0833333333333332E-2</v>
      </c>
      <c r="AX34" s="59">
        <f t="shared" si="3"/>
        <v>0</v>
      </c>
      <c r="AY34" s="59">
        <f t="shared" ref="AY34:AY35" si="10">IFERROR(IF(WEEKDAY(C34)=WEEKDAY($N$5),$O$5,
IF(WEEKDAY(C34)=WEEKDAY($N$6),$O$6,
IF(WEEKDAY(C34)=WEEKDAY($N$7),$O$7,
IF(WEEKDAY(C34)=WEEKDAY($N$8),$O$8,
IF(WEEKDAY(C34)=WEEKDAY($N$9),$O$9,
IF(WEEKDAY(C34)=WEEKDAY($N$10),$O$10,
IF(WEEKDAY(C34)=WEEKDAY($N$11),$O$11,""))))))),"")</f>
        <v>0.33333333333333331</v>
      </c>
    </row>
    <row r="35" spans="2:51" ht="19.5" thickBot="1" x14ac:dyDescent="0.35">
      <c r="B35" s="73" t="str">
        <f t="shared" si="8"/>
        <v/>
      </c>
      <c r="C35" s="74" t="str">
        <f t="shared" si="6"/>
        <v/>
      </c>
      <c r="D35" s="75"/>
      <c r="E35" s="3"/>
      <c r="F35" s="3"/>
      <c r="G35" s="3"/>
      <c r="H35" s="3"/>
      <c r="I35" s="4" t="str">
        <f t="shared" ca="1" si="7"/>
        <v/>
      </c>
      <c r="J35" s="4" t="str">
        <f t="shared" si="0"/>
        <v/>
      </c>
      <c r="K35" s="1" t="str">
        <f>IF(AV35=0,AY35,IF(Feiertage!$G$2="ja","00:00",AY35))</f>
        <v/>
      </c>
      <c r="L35" s="20" t="str">
        <f t="shared" ca="1" si="1"/>
        <v/>
      </c>
      <c r="M35" s="96"/>
      <c r="N35" s="96"/>
      <c r="O35" s="96"/>
      <c r="P35" s="96"/>
      <c r="Q35" s="96"/>
      <c r="R35" s="96"/>
      <c r="S35" s="96"/>
      <c r="AV35" s="42">
        <f>IF(IFERROR(MATCH($B35,Feiertage!$B$2:$B$49,0)&gt;0,0),1,0)</f>
        <v>0</v>
      </c>
      <c r="AW35" s="58" t="str">
        <f t="shared" si="9"/>
        <v/>
      </c>
      <c r="AX35" s="59">
        <f t="shared" si="3"/>
        <v>0</v>
      </c>
      <c r="AY35" s="59" t="str">
        <f t="shared" si="10"/>
        <v/>
      </c>
    </row>
    <row r="36" spans="2:51" ht="8.25" customHeight="1" thickTop="1" x14ac:dyDescent="0.25">
      <c r="B36" s="76"/>
      <c r="C36" s="72"/>
      <c r="D36" s="72"/>
      <c r="E36" s="72"/>
      <c r="F36" s="72"/>
      <c r="G36" s="72"/>
      <c r="H36" s="72"/>
      <c r="I36" s="72"/>
      <c r="J36" s="72"/>
      <c r="K36" s="72"/>
      <c r="L36" s="72"/>
    </row>
    <row r="39" spans="2:51" x14ac:dyDescent="0.25">
      <c r="M39" s="77"/>
      <c r="N39" s="78"/>
      <c r="O39" s="79"/>
    </row>
    <row r="41" spans="2:51" ht="15.75" x14ac:dyDescent="0.25">
      <c r="M41" s="80"/>
    </row>
  </sheetData>
  <sheetProtection algorithmName="SHA-512" hashValue="vjo+AGZ3UaLyDY6iEC3kUhEigIEsQVbwBykKSIrPsZh/vJShwpoWBp1UKISNV5er73YINA9VYBFYnFPvAsXxbg==" saltValue="FuD6twPgkZ3wFpH3Jw28Bw==" spinCount="100000" sheet="1" objects="1" scenarios="1" formatCells="0" formatColumns="0" formatRows="0"/>
  <customSheetViews>
    <customSheetView guid="{4652D98A-10A8-4A41-BE02-6BC110D8BB01}" showGridLines="0">
      <pane xSplit="4" ySplit="4" topLeftCell="E5" activePane="bottomRight" state="frozen"/>
      <selection pane="bottomRight" activeCell="E40" sqref="E40"/>
      <pageMargins left="0.7" right="0.7" top="0.78740157499999996" bottom="0.78740157499999996" header="0.3" footer="0.3"/>
    </customSheetView>
  </customSheetViews>
  <mergeCells count="4">
    <mergeCell ref="N3:P3"/>
    <mergeCell ref="B1:L1"/>
    <mergeCell ref="E3:H3"/>
    <mergeCell ref="R4:S4"/>
  </mergeCells>
  <conditionalFormatting sqref="B5:L35">
    <cfRule type="expression" dxfId="18" priority="2" stopIfTrue="1">
      <formula>WEEKDAY($B5,2)&gt;5</formula>
    </cfRule>
  </conditionalFormatting>
  <pageMargins left="0.25" right="0.25" top="0.75" bottom="0.75" header="0.3" footer="0.3"/>
  <pageSetup paperSize="9" orientation="portrait" horizontalDpi="4294967293" verticalDpi="0"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stopIfTrue="1" id="{CD116EDF-B239-4C54-8CDC-7A987A0A6017}">
            <xm:f>MATCH($B5,Feiertage!$B$2:$B$49,0)&gt;0</xm:f>
            <x14:dxf>
              <fill>
                <patternFill>
                  <bgColor theme="5" tint="0.59996337778862885"/>
                </patternFill>
              </fill>
            </x14:dxf>
          </x14:cfRule>
          <xm:sqref>B5:L35</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AY41"/>
  <sheetViews>
    <sheetView showGridLines="0" workbookViewId="0">
      <pane xSplit="4" ySplit="1" topLeftCell="E2" activePane="bottomRight" state="frozen"/>
      <selection activeCell="E5" sqref="E5"/>
      <selection pane="topRight" activeCell="E5" sqref="E5"/>
      <selection pane="bottomLeft" activeCell="E5" sqref="E5"/>
      <selection pane="bottomRight" activeCell="E5" sqref="E5"/>
    </sheetView>
  </sheetViews>
  <sheetFormatPr baseColWidth="10" defaultColWidth="10.7109375" defaultRowHeight="15" x14ac:dyDescent="0.25"/>
  <cols>
    <col min="1" max="1" width="2.28515625" style="42" customWidth="1"/>
    <col min="2" max="2" width="8.85546875" style="42" customWidth="1"/>
    <col min="3" max="3" width="5.7109375" style="42" customWidth="1"/>
    <col min="4" max="4" width="0.85546875" style="42" hidden="1" customWidth="1"/>
    <col min="5" max="8" width="6.7109375" style="42" customWidth="1"/>
    <col min="9" max="9" width="8.85546875" style="42" customWidth="1"/>
    <col min="10" max="10" width="14" style="42" customWidth="1"/>
    <col min="11" max="11" width="13.7109375" style="42" customWidth="1"/>
    <col min="12" max="12" width="14.140625" style="42" customWidth="1"/>
    <col min="13" max="13" width="13.28515625" style="42" customWidth="1"/>
    <col min="14" max="14" width="19.5703125" style="42" customWidth="1"/>
    <col min="15" max="15" width="15.7109375" style="42" customWidth="1"/>
    <col min="16" max="17" width="11.42578125" style="42"/>
    <col min="18" max="18" width="30.7109375" style="42" customWidth="1"/>
    <col min="19" max="19" width="13.28515625" style="42" customWidth="1"/>
    <col min="20" max="24" width="11.42578125" style="42"/>
    <col min="25" max="47" width="10.7109375" style="42"/>
    <col min="48" max="48" width="11.140625" style="42" customWidth="1"/>
    <col min="49" max="49" width="7.7109375" style="42" customWidth="1"/>
    <col min="50" max="50" width="6.7109375" style="42" customWidth="1"/>
    <col min="51" max="51" width="8" style="42" customWidth="1"/>
    <col min="52" max="16384" width="10.7109375" style="42"/>
  </cols>
  <sheetData>
    <row r="1" spans="1:51" ht="28.5" x14ac:dyDescent="0.45">
      <c r="A1" s="41"/>
      <c r="B1" s="110">
        <f>EDATE(Januar!$A$1,4)</f>
        <v>44681</v>
      </c>
      <c r="C1" s="110"/>
      <c r="D1" s="110"/>
      <c r="E1" s="110"/>
      <c r="F1" s="110"/>
      <c r="G1" s="110"/>
      <c r="H1" s="110"/>
      <c r="I1" s="110"/>
      <c r="J1" s="110"/>
      <c r="K1" s="110"/>
      <c r="L1" s="110"/>
    </row>
    <row r="2" spans="1:51" ht="15.75" thickBot="1" x14ac:dyDescent="0.3"/>
    <row r="3" spans="1:51" ht="21.75" thickBot="1" x14ac:dyDescent="0.4">
      <c r="E3" s="104" t="s">
        <v>0</v>
      </c>
      <c r="F3" s="105"/>
      <c r="G3" s="105"/>
      <c r="H3" s="106"/>
      <c r="I3" s="43"/>
      <c r="J3" s="43"/>
      <c r="K3" s="43"/>
      <c r="L3" s="43"/>
      <c r="N3" s="107" t="s">
        <v>10</v>
      </c>
      <c r="O3" s="108"/>
      <c r="P3" s="109"/>
    </row>
    <row r="4" spans="1:51" ht="21.75" thickBot="1" x14ac:dyDescent="0.4">
      <c r="B4" s="81" t="s">
        <v>4</v>
      </c>
      <c r="C4" s="82" t="s">
        <v>5</v>
      </c>
      <c r="D4" s="83"/>
      <c r="E4" s="93" t="s">
        <v>1</v>
      </c>
      <c r="F4" s="94" t="s">
        <v>2</v>
      </c>
      <c r="G4" s="94" t="s">
        <v>1</v>
      </c>
      <c r="H4" s="94" t="s">
        <v>2</v>
      </c>
      <c r="I4" s="94" t="s">
        <v>3</v>
      </c>
      <c r="J4" s="94" t="s">
        <v>7</v>
      </c>
      <c r="K4" s="94" t="s">
        <v>6</v>
      </c>
      <c r="L4" s="95" t="s">
        <v>52</v>
      </c>
      <c r="N4" s="84" t="s">
        <v>8</v>
      </c>
      <c r="O4" s="85" t="s">
        <v>6</v>
      </c>
      <c r="P4" s="85" t="s">
        <v>3</v>
      </c>
      <c r="R4" s="102" t="s">
        <v>13</v>
      </c>
      <c r="S4" s="103"/>
      <c r="AV4" s="49" t="s">
        <v>50</v>
      </c>
      <c r="AW4" s="50" t="s">
        <v>3</v>
      </c>
      <c r="AX4" s="51" t="s">
        <v>7</v>
      </c>
      <c r="AY4" s="52" t="s">
        <v>6</v>
      </c>
    </row>
    <row r="5" spans="1:51" ht="21.75" thickTop="1" x14ac:dyDescent="0.35">
      <c r="B5" s="53">
        <f>B1</f>
        <v>44681</v>
      </c>
      <c r="C5" s="54">
        <f>B5</f>
        <v>44681</v>
      </c>
      <c r="D5" s="55"/>
      <c r="E5" s="1"/>
      <c r="F5" s="1"/>
      <c r="G5" s="1"/>
      <c r="H5" s="1"/>
      <c r="I5" s="1" t="str">
        <f ca="1">IF(AX5=0,"",IF(AW5=0,"",IF(OR(B5&lt;=TODAY(),AX5),AW5,"")))</f>
        <v/>
      </c>
      <c r="J5" s="1" t="str">
        <f t="shared" ref="J5:J35" si="0">IF(AX5=0,"",IF(I5&lt;&gt;"",AX5-I5,AX5))</f>
        <v/>
      </c>
      <c r="K5" s="1" t="str">
        <f>IF(AV5=0,AY5,IF(Feiertage!$G$2="ja","00:00",AY5))</f>
        <v>00:00</v>
      </c>
      <c r="L5" s="18" t="str">
        <f t="shared" ref="L5:L35" ca="1" si="1">IF(OR(B5&lt;=TODAY(),J5),IF(J5&lt;&gt;"",IF(J5-K5=0,"",J5-K5),IF(K5&lt;&gt;"",-K5,"")),"")</f>
        <v/>
      </c>
      <c r="N5" s="56">
        <v>41639</v>
      </c>
      <c r="O5" s="5">
        <v>0.33333333333333331</v>
      </c>
      <c r="P5" s="5">
        <v>2.0833333333333332E-2</v>
      </c>
      <c r="R5" s="86" t="str">
        <f xml:space="preserve"> "Übertrag aus " &amp; IF( MONTH(B1)=1, YEAR(B1)-1, TEXT(EDATE(B1,-1),"MMMM"))</f>
        <v>Übertrag aus April</v>
      </c>
      <c r="S5" s="21">
        <f ca="1">IF(MONTH(B1)&gt;1,INDIRECT(TEXT(EDATE(B1,-1),"MMMM")&amp;"!s9"),"")</f>
        <v>0</v>
      </c>
      <c r="AV5" s="42">
        <f>IF(IFERROR(MATCH($B5,Feiertage!$B$2:$B$49,0)&gt;0,0),1,0)</f>
        <v>1</v>
      </c>
      <c r="AW5" s="58">
        <f>IF(WEEKDAY(C5)=WEEKDAY($N$5),$P$5,
IF(WEEKDAY(C5)=WEEKDAY($N$6),$P$6,
IF(WEEKDAY(C5)=WEEKDAY($N$7),$P$7,
IF(WEEKDAY(C5)=WEEKDAY($N$8),$P$8,
IF(WEEKDAY(C5)=WEEKDAY($N$9),$P$9,
IF(WEEKDAY(C5)=WEEKDAY($N$10),$P$10,
IF(WEEKDAY(C5)=WEEKDAY($N$11),$P$11,"")))))))</f>
        <v>2.0833333333333332E-2</v>
      </c>
      <c r="AX5" s="59">
        <f>IF(F5,IF(E5,IF(E5&gt;F5,F5+"24:00"-E5,F5-E5),0),0)+IF(G5,IF(G5,IF(G5&gt;H5,H5+"24:00"-G5,H5-G5),0),0)</f>
        <v>0</v>
      </c>
      <c r="AY5" s="59">
        <f>IF(WEEKDAY(C5)=WEEKDAY($N$5),$O$5,
IF(WEEKDAY(C5)=WEEKDAY($N$6),$O$6,
IF(WEEKDAY(C5)=WEEKDAY($N$7),$O$7,
IF(WEEKDAY(C5)=WEEKDAY($N$8),$O$8,
IF(WEEKDAY(C5)=WEEKDAY($N$9),$O$9,
IF(WEEKDAY(C5)=WEEKDAY($N$10),$O$10,
IF(WEEKDAY(C5)=WEEKDAY($N$11),$O$11,"")))))))</f>
        <v>0.33333333333333331</v>
      </c>
    </row>
    <row r="6" spans="1:51" ht="21" x14ac:dyDescent="0.35">
      <c r="B6" s="60">
        <f>B5+1</f>
        <v>44682</v>
      </c>
      <c r="C6" s="61">
        <f>B6</f>
        <v>44682</v>
      </c>
      <c r="D6" s="62"/>
      <c r="E6" s="2"/>
      <c r="F6" s="2"/>
      <c r="G6" s="2"/>
      <c r="H6" s="2"/>
      <c r="I6" s="2" t="str">
        <f ca="1">IF(AX6=0,"",IF(AW6=0,"",IF(OR(B6&lt;=TODAY(),AX6),AW6,"")))</f>
        <v/>
      </c>
      <c r="J6" s="2" t="str">
        <f t="shared" si="0"/>
        <v/>
      </c>
      <c r="K6" s="1">
        <f>IF(AV6=0,AY6,IF(Feiertage!$G$2="ja","00:00",AY6))</f>
        <v>0</v>
      </c>
      <c r="L6" s="19" t="str">
        <f t="shared" ca="1" si="1"/>
        <v/>
      </c>
      <c r="N6" s="63">
        <v>41640</v>
      </c>
      <c r="O6" s="6">
        <v>0.33333333333333331</v>
      </c>
      <c r="P6" s="6">
        <v>2.0833333333333332E-2</v>
      </c>
      <c r="R6" s="87" t="s">
        <v>6</v>
      </c>
      <c r="S6" s="21">
        <f>SUM(K5:K35)</f>
        <v>5.9999999999999982</v>
      </c>
      <c r="AV6" s="42">
        <f>IF(IFERROR(MATCH($B6,Feiertage!$B$2:$B$49,0)&gt;0,0),1,0)</f>
        <v>0</v>
      </c>
      <c r="AW6" s="58">
        <f t="shared" ref="AW6:AW32" si="2">IF(WEEKDAY(C6)=WEEKDAY($N$5),$P$5,
IF(WEEKDAY(C6)=WEEKDAY($N$6),$P$6,
IF(WEEKDAY(C6)=WEEKDAY($N$7),$P$7,
IF(WEEKDAY(C6)=WEEKDAY($N$8),$P$8,
IF(WEEKDAY(C6)=WEEKDAY($N$9),$P$9,
IF(WEEKDAY(C6)=WEEKDAY($N$10),$P$10,
IF(WEEKDAY(C6)=WEEKDAY($N$11),$P$11,"")))))))</f>
        <v>2.0833333333333332E-2</v>
      </c>
      <c r="AX6" s="59">
        <f t="shared" ref="AX6:AX35" si="3">IF(F6,IF(E6,IF(E6&gt;F6,F6+"24:00"-E6,F6-E6),0),0)+IF(G6,IF(G6,IF(G6&gt;H6,H6+"24:00"-G6,H6-G6),0),0)</f>
        <v>0</v>
      </c>
      <c r="AY6" s="59">
        <f t="shared" ref="AY6:AY32" si="4">IF(WEEKDAY(C6)=WEEKDAY($N$5),$O$5,
IF(WEEKDAY(C6)=WEEKDAY($N$6),$O$6,
IF(WEEKDAY(C6)=WEEKDAY($N$7),$O$7,
IF(WEEKDAY(C6)=WEEKDAY($N$8),$O$8,
IF(WEEKDAY(C6)=WEEKDAY($N$9),$O$9,
IF(WEEKDAY(C6)=WEEKDAY($N$10),$O$10,
IF(WEEKDAY(C6)=WEEKDAY($N$11),$O$11,"")))))))</f>
        <v>0</v>
      </c>
    </row>
    <row r="7" spans="1:51" ht="21" x14ac:dyDescent="0.35">
      <c r="B7" s="60">
        <f t="shared" ref="B7:B32" si="5">B6+1</f>
        <v>44683</v>
      </c>
      <c r="C7" s="61">
        <f t="shared" ref="C7:C35" si="6">B7</f>
        <v>44683</v>
      </c>
      <c r="D7" s="62"/>
      <c r="E7" s="2"/>
      <c r="F7" s="2"/>
      <c r="G7" s="2"/>
      <c r="H7" s="2"/>
      <c r="I7" s="2" t="str">
        <f t="shared" ref="I7:I35" ca="1" si="7">IF(AX7=0,"",IF(AW7=0,"",IF(OR(B7&lt;=TODAY(),AX7),AW7,"")))</f>
        <v/>
      </c>
      <c r="J7" s="2" t="str">
        <f t="shared" si="0"/>
        <v/>
      </c>
      <c r="K7" s="1">
        <f>IF(AV7=0,AY7,IF(Feiertage!$G$2="ja","00:00",AY7))</f>
        <v>0</v>
      </c>
      <c r="L7" s="19" t="str">
        <f t="shared" ca="1" si="1"/>
        <v/>
      </c>
      <c r="N7" s="63">
        <v>41641</v>
      </c>
      <c r="O7" s="6">
        <v>0.33333333333333331</v>
      </c>
      <c r="P7" s="6">
        <v>2.0833333333333332E-2</v>
      </c>
      <c r="R7" s="87" t="s">
        <v>7</v>
      </c>
      <c r="S7" s="21">
        <f>SUM(J5:J35)</f>
        <v>0</v>
      </c>
      <c r="AV7" s="42">
        <f>IF(IFERROR(MATCH($B7,Feiertage!$B$2:$B$49,0)&gt;0,0),1,0)</f>
        <v>0</v>
      </c>
      <c r="AW7" s="58">
        <f t="shared" si="2"/>
        <v>2.0833333333333332E-2</v>
      </c>
      <c r="AX7" s="59">
        <f t="shared" si="3"/>
        <v>0</v>
      </c>
      <c r="AY7" s="59">
        <f t="shared" si="4"/>
        <v>0</v>
      </c>
    </row>
    <row r="8" spans="1:51" ht="21" x14ac:dyDescent="0.35">
      <c r="B8" s="60">
        <f t="shared" si="5"/>
        <v>44684</v>
      </c>
      <c r="C8" s="61">
        <f t="shared" si="6"/>
        <v>44684</v>
      </c>
      <c r="D8" s="62"/>
      <c r="E8" s="2"/>
      <c r="F8" s="2"/>
      <c r="G8" s="2"/>
      <c r="H8" s="2"/>
      <c r="I8" s="2" t="str">
        <f t="shared" ca="1" si="7"/>
        <v/>
      </c>
      <c r="J8" s="2" t="str">
        <f t="shared" si="0"/>
        <v/>
      </c>
      <c r="K8" s="1">
        <f>IF(AV8=0,AY8,IF(Feiertage!$G$2="ja","00:00",AY8))</f>
        <v>0.33333333333333331</v>
      </c>
      <c r="L8" s="19" t="str">
        <f t="shared" ca="1" si="1"/>
        <v/>
      </c>
      <c r="N8" s="63">
        <v>41642</v>
      </c>
      <c r="O8" s="6">
        <v>0.33333333333333331</v>
      </c>
      <c r="P8" s="6">
        <v>2.0833333333333332E-2</v>
      </c>
      <c r="R8" s="88" t="str">
        <f xml:space="preserve"> "Saldo " &amp; TEXT(B1,"MMMM")</f>
        <v>Saldo Mai</v>
      </c>
      <c r="S8" s="21">
        <f ca="1">SUM(L5:L35)</f>
        <v>0</v>
      </c>
      <c r="AV8" s="42">
        <f>IF(IFERROR(MATCH($B8,Feiertage!$B$2:$B$49,0)&gt;0,0),1,0)</f>
        <v>0</v>
      </c>
      <c r="AW8" s="58">
        <f t="shared" si="2"/>
        <v>2.0833333333333332E-2</v>
      </c>
      <c r="AX8" s="59">
        <f t="shared" si="3"/>
        <v>0</v>
      </c>
      <c r="AY8" s="59">
        <f t="shared" si="4"/>
        <v>0.33333333333333331</v>
      </c>
    </row>
    <row r="9" spans="1:51" ht="21.75" thickBot="1" x14ac:dyDescent="0.4">
      <c r="B9" s="60">
        <f t="shared" si="5"/>
        <v>44685</v>
      </c>
      <c r="C9" s="61">
        <f t="shared" si="6"/>
        <v>44685</v>
      </c>
      <c r="D9" s="62"/>
      <c r="E9" s="2"/>
      <c r="F9" s="2"/>
      <c r="G9" s="2"/>
      <c r="H9" s="2"/>
      <c r="I9" s="2" t="str">
        <f t="shared" ca="1" si="7"/>
        <v/>
      </c>
      <c r="J9" s="2" t="str">
        <f t="shared" si="0"/>
        <v/>
      </c>
      <c r="K9" s="1">
        <f>IF(AV9=0,AY9,IF(Feiertage!$G$2="ja","00:00",AY9))</f>
        <v>0.33333333333333331</v>
      </c>
      <c r="L9" s="19" t="str">
        <f t="shared" ca="1" si="1"/>
        <v/>
      </c>
      <c r="N9" s="63">
        <v>41643</v>
      </c>
      <c r="O9" s="6">
        <v>0.33333333333333331</v>
      </c>
      <c r="P9" s="6">
        <v>2.0833333333333332E-2</v>
      </c>
      <c r="R9" s="89" t="str">
        <f xml:space="preserve"> "Übertrag in " &amp;  IF( MONTH(B1)=12, YEAR(B1)+1, TEXT(EDATE(B1,1),"MMMM"))</f>
        <v>Übertrag in Juni</v>
      </c>
      <c r="S9" s="22">
        <f ca="1">IF(S5="",0,S5)+S8</f>
        <v>0</v>
      </c>
      <c r="AV9" s="42">
        <f>IF(IFERROR(MATCH($B9,Feiertage!$B$2:$B$49,0)&gt;0,0),1,0)</f>
        <v>0</v>
      </c>
      <c r="AW9" s="58">
        <f t="shared" si="2"/>
        <v>2.0833333333333332E-2</v>
      </c>
      <c r="AX9" s="59">
        <f t="shared" si="3"/>
        <v>0</v>
      </c>
      <c r="AY9" s="59">
        <f t="shared" si="4"/>
        <v>0.33333333333333331</v>
      </c>
    </row>
    <row r="10" spans="1:51" ht="18.75" x14ac:dyDescent="0.3">
      <c r="B10" s="60">
        <f t="shared" si="5"/>
        <v>44686</v>
      </c>
      <c r="C10" s="61">
        <f t="shared" si="6"/>
        <v>44686</v>
      </c>
      <c r="D10" s="62"/>
      <c r="E10" s="2"/>
      <c r="F10" s="2"/>
      <c r="G10" s="2"/>
      <c r="H10" s="2"/>
      <c r="I10" s="2" t="str">
        <f t="shared" ca="1" si="7"/>
        <v/>
      </c>
      <c r="J10" s="2" t="str">
        <f t="shared" si="0"/>
        <v/>
      </c>
      <c r="K10" s="1">
        <f>IF(AV10=0,AY10,IF(Feiertage!$G$2="ja","00:00",AY10))</f>
        <v>0.33333333333333331</v>
      </c>
      <c r="L10" s="19" t="str">
        <f t="shared" ca="1" si="1"/>
        <v/>
      </c>
      <c r="N10" s="67">
        <v>41644</v>
      </c>
      <c r="O10" s="7">
        <v>0</v>
      </c>
      <c r="P10" s="7">
        <v>2.0833333333333332E-2</v>
      </c>
      <c r="AV10" s="42">
        <f>IF(IFERROR(MATCH($B10,Feiertage!$B$2:$B$49,0)&gt;0,0),1,0)</f>
        <v>0</v>
      </c>
      <c r="AW10" s="58">
        <f t="shared" si="2"/>
        <v>2.0833333333333332E-2</v>
      </c>
      <c r="AX10" s="59">
        <f t="shared" si="3"/>
        <v>0</v>
      </c>
      <c r="AY10" s="59">
        <f t="shared" si="4"/>
        <v>0.33333333333333331</v>
      </c>
    </row>
    <row r="11" spans="1:51" ht="19.5" thickBot="1" x14ac:dyDescent="0.35">
      <c r="B11" s="60">
        <f t="shared" si="5"/>
        <v>44687</v>
      </c>
      <c r="C11" s="61">
        <f t="shared" si="6"/>
        <v>44687</v>
      </c>
      <c r="D11" s="62"/>
      <c r="E11" s="2"/>
      <c r="F11" s="2"/>
      <c r="G11" s="2"/>
      <c r="H11" s="2"/>
      <c r="I11" s="2" t="str">
        <f t="shared" ca="1" si="7"/>
        <v/>
      </c>
      <c r="J11" s="2" t="str">
        <f t="shared" si="0"/>
        <v/>
      </c>
      <c r="K11" s="1">
        <f>IF(AV11=0,AY11,IF(Feiertage!$G$2="ja","00:00",AY11))</f>
        <v>0.33333333333333331</v>
      </c>
      <c r="L11" s="19" t="str">
        <f t="shared" ca="1" si="1"/>
        <v/>
      </c>
      <c r="N11" s="68">
        <v>41645</v>
      </c>
      <c r="O11" s="8">
        <v>0</v>
      </c>
      <c r="P11" s="8">
        <v>2.0833333333333332E-2</v>
      </c>
      <c r="AV11" s="42">
        <f>IF(IFERROR(MATCH($B11,Feiertage!$B$2:$B$49,0)&gt;0,0),1,0)</f>
        <v>0</v>
      </c>
      <c r="AW11" s="58">
        <f t="shared" si="2"/>
        <v>2.0833333333333332E-2</v>
      </c>
      <c r="AX11" s="59">
        <f t="shared" si="3"/>
        <v>0</v>
      </c>
      <c r="AY11" s="59">
        <f t="shared" si="4"/>
        <v>0.33333333333333331</v>
      </c>
    </row>
    <row r="12" spans="1:51" ht="20.25" thickTop="1" thickBot="1" x14ac:dyDescent="0.35">
      <c r="B12" s="60">
        <f t="shared" si="5"/>
        <v>44688</v>
      </c>
      <c r="C12" s="61">
        <f t="shared" si="6"/>
        <v>44688</v>
      </c>
      <c r="D12" s="62"/>
      <c r="E12" s="2"/>
      <c r="F12" s="2"/>
      <c r="G12" s="2"/>
      <c r="H12" s="2"/>
      <c r="I12" s="2" t="str">
        <f t="shared" ca="1" si="7"/>
        <v/>
      </c>
      <c r="J12" s="2" t="str">
        <f t="shared" si="0"/>
        <v/>
      </c>
      <c r="K12" s="1">
        <f>IF(AV12=0,AY12,IF(Feiertage!$G$2="ja","00:00",AY12))</f>
        <v>0.33333333333333331</v>
      </c>
      <c r="L12" s="19" t="str">
        <f t="shared" ca="1" si="1"/>
        <v/>
      </c>
      <c r="N12" s="69" t="s">
        <v>9</v>
      </c>
      <c r="O12" s="70">
        <f>SUM(O5:O11)</f>
        <v>1.6666666666666665</v>
      </c>
      <c r="P12" s="71"/>
      <c r="AV12" s="42">
        <f>IF(IFERROR(MATCH($B12,Feiertage!$B$2:$B$49,0)&gt;0,0),1,0)</f>
        <v>0</v>
      </c>
      <c r="AW12" s="58">
        <f t="shared" si="2"/>
        <v>2.0833333333333332E-2</v>
      </c>
      <c r="AX12" s="59">
        <f t="shared" si="3"/>
        <v>0</v>
      </c>
      <c r="AY12" s="59">
        <f t="shared" si="4"/>
        <v>0.33333333333333331</v>
      </c>
    </row>
    <row r="13" spans="1:51" ht="19.5" thickTop="1" x14ac:dyDescent="0.3">
      <c r="B13" s="60">
        <f t="shared" si="5"/>
        <v>44689</v>
      </c>
      <c r="C13" s="61">
        <f t="shared" si="6"/>
        <v>44689</v>
      </c>
      <c r="D13" s="62"/>
      <c r="E13" s="2"/>
      <c r="F13" s="2"/>
      <c r="G13" s="2"/>
      <c r="H13" s="2"/>
      <c r="I13" s="2" t="str">
        <f t="shared" ca="1" si="7"/>
        <v/>
      </c>
      <c r="J13" s="2" t="str">
        <f t="shared" si="0"/>
        <v/>
      </c>
      <c r="K13" s="1">
        <f>IF(AV13=0,AY13,IF(Feiertage!$G$2="ja","00:00",AY13))</f>
        <v>0</v>
      </c>
      <c r="L13" s="19" t="str">
        <f t="shared" ca="1" si="1"/>
        <v/>
      </c>
      <c r="M13" s="96"/>
      <c r="N13" s="97"/>
      <c r="O13" s="97"/>
      <c r="P13" s="96"/>
      <c r="Q13" s="96"/>
      <c r="R13" s="96"/>
      <c r="S13" s="96"/>
      <c r="AV13" s="42">
        <f>IF(IFERROR(MATCH($B13,Feiertage!$B$2:$B$49,0)&gt;0,0),1,0)</f>
        <v>0</v>
      </c>
      <c r="AW13" s="58">
        <f t="shared" si="2"/>
        <v>2.0833333333333332E-2</v>
      </c>
      <c r="AX13" s="59">
        <f t="shared" si="3"/>
        <v>0</v>
      </c>
      <c r="AY13" s="59">
        <f t="shared" si="4"/>
        <v>0</v>
      </c>
    </row>
    <row r="14" spans="1:51" ht="18.75" x14ac:dyDescent="0.3">
      <c r="B14" s="60">
        <f t="shared" si="5"/>
        <v>44690</v>
      </c>
      <c r="C14" s="61">
        <f t="shared" si="6"/>
        <v>44690</v>
      </c>
      <c r="D14" s="62"/>
      <c r="E14" s="2"/>
      <c r="F14" s="2"/>
      <c r="G14" s="2"/>
      <c r="H14" s="2"/>
      <c r="I14" s="2" t="str">
        <f t="shared" ca="1" si="7"/>
        <v/>
      </c>
      <c r="J14" s="2" t="str">
        <f t="shared" si="0"/>
        <v/>
      </c>
      <c r="K14" s="1">
        <f>IF(AV14=0,AY14,IF(Feiertage!$G$2="ja","00:00",AY14))</f>
        <v>0</v>
      </c>
      <c r="L14" s="19" t="str">
        <f t="shared" ca="1" si="1"/>
        <v/>
      </c>
      <c r="M14" s="96"/>
      <c r="N14" s="98"/>
      <c r="O14" s="99"/>
      <c r="P14" s="98"/>
      <c r="Q14" s="96"/>
      <c r="R14" s="96"/>
      <c r="S14" s="96"/>
      <c r="AV14" s="42">
        <f>IF(IFERROR(MATCH($B14,Feiertage!$B$2:$B$49,0)&gt;0,0),1,0)</f>
        <v>0</v>
      </c>
      <c r="AW14" s="58">
        <f t="shared" si="2"/>
        <v>2.0833333333333332E-2</v>
      </c>
      <c r="AX14" s="59">
        <f t="shared" si="3"/>
        <v>0</v>
      </c>
      <c r="AY14" s="59">
        <f t="shared" si="4"/>
        <v>0</v>
      </c>
    </row>
    <row r="15" spans="1:51" ht="18.75" x14ac:dyDescent="0.3">
      <c r="B15" s="60">
        <f t="shared" si="5"/>
        <v>44691</v>
      </c>
      <c r="C15" s="61">
        <f t="shared" si="6"/>
        <v>44691</v>
      </c>
      <c r="D15" s="62"/>
      <c r="E15" s="2"/>
      <c r="F15" s="2"/>
      <c r="G15" s="2"/>
      <c r="H15" s="2"/>
      <c r="I15" s="2" t="str">
        <f t="shared" ca="1" si="7"/>
        <v/>
      </c>
      <c r="J15" s="2" t="str">
        <f t="shared" si="0"/>
        <v/>
      </c>
      <c r="K15" s="1">
        <f>IF(AV15=0,AY15,IF(Feiertage!$G$2="ja","00:00",AY15))</f>
        <v>0.33333333333333331</v>
      </c>
      <c r="L15" s="19" t="str">
        <f ca="1">IF(OR(B15&lt;=TODAY(),J15),IF(J15&lt;&gt;"",IF(J15-K15=0,"",J15-K15),IF(K15&lt;&gt;"",-K15,"")),"")</f>
        <v/>
      </c>
      <c r="M15" s="96"/>
      <c r="N15" s="96"/>
      <c r="O15" s="96"/>
      <c r="P15" s="96"/>
      <c r="Q15" s="96"/>
      <c r="R15" s="96"/>
      <c r="S15" s="96"/>
      <c r="AV15" s="42">
        <f>IF(IFERROR(MATCH($B15,Feiertage!$B$2:$B$49,0)&gt;0,0),1,0)</f>
        <v>0</v>
      </c>
      <c r="AW15" s="58">
        <f t="shared" si="2"/>
        <v>2.0833333333333332E-2</v>
      </c>
      <c r="AX15" s="59">
        <f t="shared" si="3"/>
        <v>0</v>
      </c>
      <c r="AY15" s="59">
        <f t="shared" si="4"/>
        <v>0.33333333333333331</v>
      </c>
    </row>
    <row r="16" spans="1:51" ht="18.75" x14ac:dyDescent="0.3">
      <c r="B16" s="60">
        <f t="shared" si="5"/>
        <v>44692</v>
      </c>
      <c r="C16" s="61">
        <f t="shared" si="6"/>
        <v>44692</v>
      </c>
      <c r="D16" s="62"/>
      <c r="E16" s="2"/>
      <c r="F16" s="2"/>
      <c r="G16" s="2"/>
      <c r="H16" s="2"/>
      <c r="I16" s="2" t="str">
        <f t="shared" ca="1" si="7"/>
        <v/>
      </c>
      <c r="J16" s="2" t="str">
        <f t="shared" si="0"/>
        <v/>
      </c>
      <c r="K16" s="1">
        <f>IF(AV16=0,AY16,IF(Feiertage!$G$2="ja","00:00",AY16))</f>
        <v>0.33333333333333331</v>
      </c>
      <c r="L16" s="19" t="str">
        <f t="shared" ca="1" si="1"/>
        <v/>
      </c>
      <c r="M16" s="96"/>
      <c r="N16" s="96"/>
      <c r="O16" s="96"/>
      <c r="P16" s="96"/>
      <c r="Q16" s="96"/>
      <c r="R16" s="96"/>
      <c r="S16" s="96"/>
      <c r="AV16" s="42">
        <f>IF(IFERROR(MATCH($B16,Feiertage!$B$2:$B$49,0)&gt;0,0),1,0)</f>
        <v>0</v>
      </c>
      <c r="AW16" s="58">
        <f t="shared" si="2"/>
        <v>2.0833333333333332E-2</v>
      </c>
      <c r="AX16" s="59">
        <f t="shared" si="3"/>
        <v>0</v>
      </c>
      <c r="AY16" s="59">
        <f t="shared" si="4"/>
        <v>0.33333333333333331</v>
      </c>
    </row>
    <row r="17" spans="2:51" ht="18.75" x14ac:dyDescent="0.3">
      <c r="B17" s="60">
        <f t="shared" si="5"/>
        <v>44693</v>
      </c>
      <c r="C17" s="61">
        <f t="shared" si="6"/>
        <v>44693</v>
      </c>
      <c r="D17" s="62"/>
      <c r="E17" s="2"/>
      <c r="F17" s="2"/>
      <c r="G17" s="2"/>
      <c r="H17" s="2"/>
      <c r="I17" s="2" t="str">
        <f t="shared" ca="1" si="7"/>
        <v/>
      </c>
      <c r="J17" s="2" t="str">
        <f t="shared" si="0"/>
        <v/>
      </c>
      <c r="K17" s="1">
        <f>IF(AV17=0,AY17,IF(Feiertage!$G$2="ja","00:00",AY17))</f>
        <v>0.33333333333333331</v>
      </c>
      <c r="L17" s="19" t="str">
        <f t="shared" ca="1" si="1"/>
        <v/>
      </c>
      <c r="M17" s="96"/>
      <c r="N17" s="96"/>
      <c r="O17" s="96"/>
      <c r="P17" s="96"/>
      <c r="Q17" s="96"/>
      <c r="R17" s="96"/>
      <c r="S17" s="96"/>
      <c r="AV17" s="42">
        <f>IF(IFERROR(MATCH($B17,Feiertage!$B$2:$B$49,0)&gt;0,0),1,0)</f>
        <v>0</v>
      </c>
      <c r="AW17" s="58">
        <f t="shared" si="2"/>
        <v>2.0833333333333332E-2</v>
      </c>
      <c r="AX17" s="59">
        <f t="shared" si="3"/>
        <v>0</v>
      </c>
      <c r="AY17" s="59">
        <f t="shared" si="4"/>
        <v>0.33333333333333331</v>
      </c>
    </row>
    <row r="18" spans="2:51" ht="18.75" x14ac:dyDescent="0.3">
      <c r="B18" s="60">
        <f t="shared" si="5"/>
        <v>44694</v>
      </c>
      <c r="C18" s="61">
        <f t="shared" si="6"/>
        <v>44694</v>
      </c>
      <c r="D18" s="62"/>
      <c r="E18" s="2"/>
      <c r="F18" s="2"/>
      <c r="G18" s="2"/>
      <c r="H18" s="2"/>
      <c r="I18" s="2" t="str">
        <f t="shared" ca="1" si="7"/>
        <v/>
      </c>
      <c r="J18" s="2" t="str">
        <f>IF(AX18=0,"",IF(I18&lt;&gt;"",AX18-I18,AX18))</f>
        <v/>
      </c>
      <c r="K18" s="1" t="str">
        <f>IF(AV18=0,AY18,IF(Feiertage!$G$2="ja","00:00",AY18))</f>
        <v>00:00</v>
      </c>
      <c r="L18" s="19" t="str">
        <f t="shared" ca="1" si="1"/>
        <v/>
      </c>
      <c r="M18" s="96"/>
      <c r="N18" s="96"/>
      <c r="O18" s="96"/>
      <c r="P18" s="96"/>
      <c r="Q18" s="96"/>
      <c r="R18" s="96"/>
      <c r="S18" s="96"/>
      <c r="AV18" s="42">
        <f>IF(IFERROR(MATCH($B18,Feiertage!$B$2:$B$49,0)&gt;0,0),1,0)</f>
        <v>1</v>
      </c>
      <c r="AW18" s="58">
        <f t="shared" si="2"/>
        <v>2.0833333333333332E-2</v>
      </c>
      <c r="AX18" s="59">
        <f t="shared" si="3"/>
        <v>0</v>
      </c>
      <c r="AY18" s="59">
        <f t="shared" si="4"/>
        <v>0.33333333333333331</v>
      </c>
    </row>
    <row r="19" spans="2:51" ht="18.75" x14ac:dyDescent="0.3">
      <c r="B19" s="60">
        <f t="shared" si="5"/>
        <v>44695</v>
      </c>
      <c r="C19" s="61">
        <f t="shared" si="6"/>
        <v>44695</v>
      </c>
      <c r="D19" s="62"/>
      <c r="E19" s="2"/>
      <c r="F19" s="2"/>
      <c r="G19" s="2"/>
      <c r="H19" s="2"/>
      <c r="I19" s="2" t="str">
        <f t="shared" ca="1" si="7"/>
        <v/>
      </c>
      <c r="J19" s="2" t="str">
        <f t="shared" si="0"/>
        <v/>
      </c>
      <c r="K19" s="1">
        <f>IF(AV19=0,AY19,IF(Feiertage!$G$2="ja","00:00",AY19))</f>
        <v>0.33333333333333331</v>
      </c>
      <c r="L19" s="19" t="str">
        <f t="shared" ca="1" si="1"/>
        <v/>
      </c>
      <c r="M19" s="96"/>
      <c r="N19" s="96"/>
      <c r="O19" s="96"/>
      <c r="P19" s="96"/>
      <c r="Q19" s="96"/>
      <c r="R19" s="96"/>
      <c r="S19" s="96"/>
      <c r="AV19" s="42">
        <f>IF(IFERROR(MATCH($B19,Feiertage!$B$2:$B$49,0)&gt;0,0),1,0)</f>
        <v>0</v>
      </c>
      <c r="AW19" s="58">
        <f t="shared" si="2"/>
        <v>2.0833333333333332E-2</v>
      </c>
      <c r="AX19" s="59">
        <f t="shared" si="3"/>
        <v>0</v>
      </c>
      <c r="AY19" s="59">
        <f t="shared" si="4"/>
        <v>0.33333333333333331</v>
      </c>
    </row>
    <row r="20" spans="2:51" ht="18.75" x14ac:dyDescent="0.3">
      <c r="B20" s="60">
        <f t="shared" si="5"/>
        <v>44696</v>
      </c>
      <c r="C20" s="61">
        <f t="shared" si="6"/>
        <v>44696</v>
      </c>
      <c r="D20" s="62"/>
      <c r="E20" s="2"/>
      <c r="F20" s="2"/>
      <c r="G20" s="2"/>
      <c r="H20" s="2"/>
      <c r="I20" s="2" t="str">
        <f t="shared" ca="1" si="7"/>
        <v/>
      </c>
      <c r="J20" s="2" t="str">
        <f t="shared" si="0"/>
        <v/>
      </c>
      <c r="K20" s="1">
        <f>IF(AV20=0,AY20,IF(Feiertage!$G$2="ja","00:00",AY20))</f>
        <v>0</v>
      </c>
      <c r="L20" s="19" t="str">
        <f t="shared" ca="1" si="1"/>
        <v/>
      </c>
      <c r="M20" s="96"/>
      <c r="N20" s="96"/>
      <c r="O20" s="96"/>
      <c r="P20" s="96"/>
      <c r="Q20" s="96"/>
      <c r="R20" s="96"/>
      <c r="S20" s="96"/>
      <c r="AV20" s="42">
        <f>IF(IFERROR(MATCH($B20,Feiertage!$B$2:$B$49,0)&gt;0,0),1,0)</f>
        <v>0</v>
      </c>
      <c r="AW20" s="58">
        <f t="shared" si="2"/>
        <v>2.0833333333333332E-2</v>
      </c>
      <c r="AX20" s="59">
        <f t="shared" si="3"/>
        <v>0</v>
      </c>
      <c r="AY20" s="59">
        <f t="shared" si="4"/>
        <v>0</v>
      </c>
    </row>
    <row r="21" spans="2:51" ht="18.75" x14ac:dyDescent="0.3">
      <c r="B21" s="60">
        <f t="shared" si="5"/>
        <v>44697</v>
      </c>
      <c r="C21" s="61">
        <f t="shared" si="6"/>
        <v>44697</v>
      </c>
      <c r="D21" s="62"/>
      <c r="E21" s="2"/>
      <c r="F21" s="2"/>
      <c r="G21" s="2"/>
      <c r="H21" s="2"/>
      <c r="I21" s="2" t="str">
        <f t="shared" ca="1" si="7"/>
        <v/>
      </c>
      <c r="J21" s="2" t="str">
        <f t="shared" si="0"/>
        <v/>
      </c>
      <c r="K21" s="1">
        <f>IF(AV21=0,AY21,IF(Feiertage!$G$2="ja","00:00",AY21))</f>
        <v>0</v>
      </c>
      <c r="L21" s="19" t="str">
        <f t="shared" ca="1" si="1"/>
        <v/>
      </c>
      <c r="M21" s="96"/>
      <c r="N21" s="96"/>
      <c r="O21" s="96"/>
      <c r="P21" s="96"/>
      <c r="Q21" s="96"/>
      <c r="R21" s="96"/>
      <c r="S21" s="96"/>
      <c r="AV21" s="42">
        <f>IF(IFERROR(MATCH($B21,Feiertage!$B$2:$B$49,0)&gt;0,0),1,0)</f>
        <v>0</v>
      </c>
      <c r="AW21" s="58">
        <f t="shared" si="2"/>
        <v>2.0833333333333332E-2</v>
      </c>
      <c r="AX21" s="59">
        <f t="shared" si="3"/>
        <v>0</v>
      </c>
      <c r="AY21" s="59">
        <f t="shared" si="4"/>
        <v>0</v>
      </c>
    </row>
    <row r="22" spans="2:51" ht="18.75" x14ac:dyDescent="0.3">
      <c r="B22" s="60">
        <f t="shared" si="5"/>
        <v>44698</v>
      </c>
      <c r="C22" s="61">
        <f t="shared" si="6"/>
        <v>44698</v>
      </c>
      <c r="D22" s="62"/>
      <c r="E22" s="2"/>
      <c r="F22" s="2"/>
      <c r="G22" s="2"/>
      <c r="H22" s="2"/>
      <c r="I22" s="2" t="str">
        <f t="shared" ca="1" si="7"/>
        <v/>
      </c>
      <c r="J22" s="2" t="str">
        <f t="shared" si="0"/>
        <v/>
      </c>
      <c r="K22" s="1">
        <f>IF(AV22=0,AY22,IF(Feiertage!$G$2="ja","00:00",AY22))</f>
        <v>0.33333333333333331</v>
      </c>
      <c r="L22" s="19" t="str">
        <f t="shared" ca="1" si="1"/>
        <v/>
      </c>
      <c r="M22" s="96"/>
      <c r="N22" s="96"/>
      <c r="O22" s="96"/>
      <c r="P22" s="96"/>
      <c r="Q22" s="96"/>
      <c r="R22" s="96"/>
      <c r="S22" s="96"/>
      <c r="AV22" s="42">
        <f>IF(IFERROR(MATCH($B22,Feiertage!$B$2:$B$49,0)&gt;0,0),1,0)</f>
        <v>0</v>
      </c>
      <c r="AW22" s="58">
        <f t="shared" si="2"/>
        <v>2.0833333333333332E-2</v>
      </c>
      <c r="AX22" s="59">
        <f t="shared" si="3"/>
        <v>0</v>
      </c>
      <c r="AY22" s="59">
        <f t="shared" si="4"/>
        <v>0.33333333333333331</v>
      </c>
    </row>
    <row r="23" spans="2:51" ht="18.75" x14ac:dyDescent="0.3">
      <c r="B23" s="60">
        <f t="shared" si="5"/>
        <v>44699</v>
      </c>
      <c r="C23" s="61">
        <f t="shared" si="6"/>
        <v>44699</v>
      </c>
      <c r="D23" s="62"/>
      <c r="E23" s="2"/>
      <c r="F23" s="2"/>
      <c r="G23" s="2"/>
      <c r="H23" s="2"/>
      <c r="I23" s="2" t="str">
        <f t="shared" ca="1" si="7"/>
        <v/>
      </c>
      <c r="J23" s="2" t="str">
        <f t="shared" si="0"/>
        <v/>
      </c>
      <c r="K23" s="1">
        <f>IF(AV23=0,AY23,IF(Feiertage!$G$2="ja","00:00",AY23))</f>
        <v>0.33333333333333331</v>
      </c>
      <c r="L23" s="19" t="str">
        <f t="shared" ca="1" si="1"/>
        <v/>
      </c>
      <c r="M23" s="96"/>
      <c r="N23" s="96"/>
      <c r="O23" s="96"/>
      <c r="P23" s="96"/>
      <c r="Q23" s="96"/>
      <c r="R23" s="96"/>
      <c r="S23" s="96"/>
      <c r="AV23" s="42">
        <f>IF(IFERROR(MATCH($B23,Feiertage!$B$2:$B$49,0)&gt;0,0),1,0)</f>
        <v>0</v>
      </c>
      <c r="AW23" s="58">
        <f t="shared" si="2"/>
        <v>2.0833333333333332E-2</v>
      </c>
      <c r="AX23" s="59">
        <f t="shared" si="3"/>
        <v>0</v>
      </c>
      <c r="AY23" s="59">
        <f t="shared" si="4"/>
        <v>0.33333333333333331</v>
      </c>
    </row>
    <row r="24" spans="2:51" ht="18.75" x14ac:dyDescent="0.3">
      <c r="B24" s="60">
        <f t="shared" si="5"/>
        <v>44700</v>
      </c>
      <c r="C24" s="61">
        <f t="shared" si="6"/>
        <v>44700</v>
      </c>
      <c r="D24" s="62"/>
      <c r="E24" s="2"/>
      <c r="F24" s="2"/>
      <c r="G24" s="2"/>
      <c r="H24" s="2"/>
      <c r="I24" s="2" t="str">
        <f t="shared" ca="1" si="7"/>
        <v/>
      </c>
      <c r="J24" s="2" t="str">
        <f t="shared" si="0"/>
        <v/>
      </c>
      <c r="K24" s="1">
        <f>IF(AV24=0,AY24,IF(Feiertage!$G$2="ja","00:00",AY24))</f>
        <v>0.33333333333333331</v>
      </c>
      <c r="L24" s="19" t="str">
        <f t="shared" ca="1" si="1"/>
        <v/>
      </c>
      <c r="M24" s="96"/>
      <c r="N24" s="96"/>
      <c r="O24" s="96"/>
      <c r="P24" s="96"/>
      <c r="Q24" s="96"/>
      <c r="R24" s="96"/>
      <c r="S24" s="96"/>
      <c r="AV24" s="42">
        <f>IF(IFERROR(MATCH($B24,Feiertage!$B$2:$B$49,0)&gt;0,0),1,0)</f>
        <v>0</v>
      </c>
      <c r="AW24" s="58">
        <f t="shared" si="2"/>
        <v>2.0833333333333332E-2</v>
      </c>
      <c r="AX24" s="59">
        <f t="shared" si="3"/>
        <v>0</v>
      </c>
      <c r="AY24" s="59">
        <f t="shared" si="4"/>
        <v>0.33333333333333331</v>
      </c>
    </row>
    <row r="25" spans="2:51" ht="18.75" x14ac:dyDescent="0.3">
      <c r="B25" s="60">
        <f t="shared" si="5"/>
        <v>44701</v>
      </c>
      <c r="C25" s="61">
        <f t="shared" si="6"/>
        <v>44701</v>
      </c>
      <c r="D25" s="62"/>
      <c r="E25" s="2"/>
      <c r="F25" s="2"/>
      <c r="G25" s="2"/>
      <c r="H25" s="2"/>
      <c r="I25" s="2" t="str">
        <f t="shared" ca="1" si="7"/>
        <v/>
      </c>
      <c r="J25" s="2" t="str">
        <f t="shared" si="0"/>
        <v/>
      </c>
      <c r="K25" s="1">
        <f>IF(AV25=0,AY25,IF(Feiertage!$G$2="ja","00:00",AY25))</f>
        <v>0.33333333333333331</v>
      </c>
      <c r="L25" s="19" t="str">
        <f t="shared" ca="1" si="1"/>
        <v/>
      </c>
      <c r="M25" s="96"/>
      <c r="N25" s="96"/>
      <c r="O25" s="96"/>
      <c r="P25" s="96"/>
      <c r="Q25" s="96"/>
      <c r="R25" s="96"/>
      <c r="S25" s="96"/>
      <c r="AV25" s="42">
        <f>IF(IFERROR(MATCH($B25,Feiertage!$B$2:$B$49,0)&gt;0,0),1,0)</f>
        <v>0</v>
      </c>
      <c r="AW25" s="58">
        <f t="shared" si="2"/>
        <v>2.0833333333333332E-2</v>
      </c>
      <c r="AX25" s="59">
        <f t="shared" si="3"/>
        <v>0</v>
      </c>
      <c r="AY25" s="59">
        <f t="shared" si="4"/>
        <v>0.33333333333333331</v>
      </c>
    </row>
    <row r="26" spans="2:51" ht="18.75" x14ac:dyDescent="0.3">
      <c r="B26" s="60">
        <f t="shared" si="5"/>
        <v>44702</v>
      </c>
      <c r="C26" s="61">
        <f t="shared" si="6"/>
        <v>44702</v>
      </c>
      <c r="D26" s="62"/>
      <c r="E26" s="2"/>
      <c r="F26" s="2"/>
      <c r="G26" s="2"/>
      <c r="H26" s="2"/>
      <c r="I26" s="2" t="str">
        <f t="shared" ca="1" si="7"/>
        <v/>
      </c>
      <c r="J26" s="2" t="str">
        <f t="shared" si="0"/>
        <v/>
      </c>
      <c r="K26" s="1">
        <f>IF(AV26=0,AY26,IF(Feiertage!$G$2="ja","00:00",AY26))</f>
        <v>0.33333333333333331</v>
      </c>
      <c r="L26" s="19" t="str">
        <f t="shared" ca="1" si="1"/>
        <v/>
      </c>
      <c r="M26" s="96"/>
      <c r="N26" s="96"/>
      <c r="O26" s="96"/>
      <c r="P26" s="96"/>
      <c r="Q26" s="96"/>
      <c r="R26" s="96"/>
      <c r="S26" s="96"/>
      <c r="AV26" s="42">
        <f>IF(IFERROR(MATCH($B26,Feiertage!$B$2:$B$49,0)&gt;0,0),1,0)</f>
        <v>0</v>
      </c>
      <c r="AW26" s="58">
        <f t="shared" si="2"/>
        <v>2.0833333333333332E-2</v>
      </c>
      <c r="AX26" s="59">
        <f t="shared" si="3"/>
        <v>0</v>
      </c>
      <c r="AY26" s="59">
        <f t="shared" si="4"/>
        <v>0.33333333333333331</v>
      </c>
    </row>
    <row r="27" spans="2:51" ht="18.75" x14ac:dyDescent="0.3">
      <c r="B27" s="60">
        <f t="shared" si="5"/>
        <v>44703</v>
      </c>
      <c r="C27" s="61">
        <f t="shared" si="6"/>
        <v>44703</v>
      </c>
      <c r="D27" s="62"/>
      <c r="E27" s="2"/>
      <c r="F27" s="2"/>
      <c r="G27" s="2"/>
      <c r="H27" s="2"/>
      <c r="I27" s="2" t="str">
        <f t="shared" ca="1" si="7"/>
        <v/>
      </c>
      <c r="J27" s="2" t="str">
        <f t="shared" si="0"/>
        <v/>
      </c>
      <c r="K27" s="1">
        <f>IF(AV27=0,AY27,IF(Feiertage!$G$2="ja","00:00",AY27))</f>
        <v>0</v>
      </c>
      <c r="L27" s="19" t="str">
        <f t="shared" ca="1" si="1"/>
        <v/>
      </c>
      <c r="M27" s="96"/>
      <c r="N27" s="96"/>
      <c r="O27" s="96"/>
      <c r="P27" s="96"/>
      <c r="Q27" s="96"/>
      <c r="R27" s="96"/>
      <c r="S27" s="96"/>
      <c r="AV27" s="42">
        <f>IF(IFERROR(MATCH($B27,Feiertage!$B$2:$B$49,0)&gt;0,0),1,0)</f>
        <v>0</v>
      </c>
      <c r="AW27" s="58">
        <f t="shared" si="2"/>
        <v>2.0833333333333332E-2</v>
      </c>
      <c r="AX27" s="59">
        <f t="shared" si="3"/>
        <v>0</v>
      </c>
      <c r="AY27" s="59">
        <f t="shared" si="4"/>
        <v>0</v>
      </c>
    </row>
    <row r="28" spans="2:51" ht="18.75" x14ac:dyDescent="0.3">
      <c r="B28" s="60">
        <f t="shared" si="5"/>
        <v>44704</v>
      </c>
      <c r="C28" s="61">
        <f t="shared" si="6"/>
        <v>44704</v>
      </c>
      <c r="D28" s="62"/>
      <c r="E28" s="2"/>
      <c r="F28" s="2"/>
      <c r="G28" s="2"/>
      <c r="H28" s="2"/>
      <c r="I28" s="2" t="str">
        <f t="shared" ca="1" si="7"/>
        <v/>
      </c>
      <c r="J28" s="2" t="str">
        <f t="shared" si="0"/>
        <v/>
      </c>
      <c r="K28" s="1" t="str">
        <f>IF(AV28=0,AY28,IF(Feiertage!$G$2="ja","00:00",AY28))</f>
        <v>00:00</v>
      </c>
      <c r="L28" s="19" t="str">
        <f t="shared" ca="1" si="1"/>
        <v/>
      </c>
      <c r="M28" s="96"/>
      <c r="N28" s="96"/>
      <c r="O28" s="96"/>
      <c r="P28" s="96"/>
      <c r="Q28" s="96"/>
      <c r="R28" s="96"/>
      <c r="S28" s="96"/>
      <c r="AV28" s="42">
        <f>IF(IFERROR(MATCH($B28,Feiertage!$B$2:$B$49,0)&gt;0,0),1,0)</f>
        <v>1</v>
      </c>
      <c r="AW28" s="58">
        <f t="shared" si="2"/>
        <v>2.0833333333333332E-2</v>
      </c>
      <c r="AX28" s="59">
        <f t="shared" si="3"/>
        <v>0</v>
      </c>
      <c r="AY28" s="59">
        <f t="shared" si="4"/>
        <v>0</v>
      </c>
    </row>
    <row r="29" spans="2:51" ht="18.75" x14ac:dyDescent="0.3">
      <c r="B29" s="60">
        <f t="shared" si="5"/>
        <v>44705</v>
      </c>
      <c r="C29" s="61">
        <f t="shared" si="6"/>
        <v>44705</v>
      </c>
      <c r="D29" s="62"/>
      <c r="E29" s="2"/>
      <c r="F29" s="2"/>
      <c r="G29" s="2"/>
      <c r="H29" s="2"/>
      <c r="I29" s="2" t="str">
        <f t="shared" ca="1" si="7"/>
        <v/>
      </c>
      <c r="J29" s="2" t="str">
        <f t="shared" si="0"/>
        <v/>
      </c>
      <c r="K29" s="1" t="str">
        <f>IF(AV29=0,AY29,IF(Feiertage!$G$2="ja","00:00",AY29))</f>
        <v>00:00</v>
      </c>
      <c r="L29" s="19" t="str">
        <f t="shared" ca="1" si="1"/>
        <v/>
      </c>
      <c r="M29" s="96"/>
      <c r="N29" s="96"/>
      <c r="O29" s="96"/>
      <c r="P29" s="96"/>
      <c r="Q29" s="96"/>
      <c r="R29" s="96"/>
      <c r="S29" s="96"/>
      <c r="AV29" s="42">
        <f>IF(IFERROR(MATCH($B29,Feiertage!$B$2:$B$49,0)&gt;0,0),1,0)</f>
        <v>1</v>
      </c>
      <c r="AW29" s="58">
        <f t="shared" si="2"/>
        <v>2.0833333333333332E-2</v>
      </c>
      <c r="AX29" s="59">
        <f t="shared" si="3"/>
        <v>0</v>
      </c>
      <c r="AY29" s="59">
        <f t="shared" si="4"/>
        <v>0.33333333333333331</v>
      </c>
    </row>
    <row r="30" spans="2:51" ht="18.75" x14ac:dyDescent="0.3">
      <c r="B30" s="60">
        <f t="shared" si="5"/>
        <v>44706</v>
      </c>
      <c r="C30" s="61">
        <f t="shared" si="6"/>
        <v>44706</v>
      </c>
      <c r="D30" s="62"/>
      <c r="E30" s="2"/>
      <c r="F30" s="2"/>
      <c r="G30" s="2"/>
      <c r="H30" s="2"/>
      <c r="I30" s="2" t="str">
        <f t="shared" ca="1" si="7"/>
        <v/>
      </c>
      <c r="J30" s="2" t="str">
        <f t="shared" si="0"/>
        <v/>
      </c>
      <c r="K30" s="1">
        <f>IF(AV30=0,AY30,IF(Feiertage!$G$2="ja","00:00",AY30))</f>
        <v>0.33333333333333331</v>
      </c>
      <c r="L30" s="19" t="str">
        <f t="shared" ca="1" si="1"/>
        <v/>
      </c>
      <c r="M30" s="96"/>
      <c r="N30" s="96"/>
      <c r="O30" s="96"/>
      <c r="P30" s="96"/>
      <c r="Q30" s="96"/>
      <c r="R30" s="96"/>
      <c r="S30" s="96"/>
      <c r="AV30" s="42">
        <f>IF(IFERROR(MATCH($B30,Feiertage!$B$2:$B$49,0)&gt;0,0),1,0)</f>
        <v>0</v>
      </c>
      <c r="AW30" s="58">
        <f t="shared" si="2"/>
        <v>2.0833333333333332E-2</v>
      </c>
      <c r="AX30" s="59">
        <f t="shared" si="3"/>
        <v>0</v>
      </c>
      <c r="AY30" s="59">
        <f t="shared" si="4"/>
        <v>0.33333333333333331</v>
      </c>
    </row>
    <row r="31" spans="2:51" ht="18.75" x14ac:dyDescent="0.3">
      <c r="B31" s="60">
        <f t="shared" si="5"/>
        <v>44707</v>
      </c>
      <c r="C31" s="61">
        <f t="shared" si="6"/>
        <v>44707</v>
      </c>
      <c r="D31" s="62"/>
      <c r="E31" s="2"/>
      <c r="F31" s="2"/>
      <c r="G31" s="2"/>
      <c r="H31" s="2"/>
      <c r="I31" s="2" t="str">
        <f t="shared" ca="1" si="7"/>
        <v/>
      </c>
      <c r="J31" s="2" t="str">
        <f t="shared" si="0"/>
        <v/>
      </c>
      <c r="K31" s="1">
        <f>IF(AV31=0,AY31,IF(Feiertage!$G$2="ja","00:00",AY31))</f>
        <v>0.33333333333333331</v>
      </c>
      <c r="L31" s="19" t="str">
        <f t="shared" ca="1" si="1"/>
        <v/>
      </c>
      <c r="M31" s="96"/>
      <c r="N31" s="96"/>
      <c r="O31" s="96"/>
      <c r="P31" s="96"/>
      <c r="Q31" s="96"/>
      <c r="R31" s="96"/>
      <c r="S31" s="96"/>
      <c r="AV31" s="42">
        <f>IF(IFERROR(MATCH($B31,Feiertage!$B$2:$B$49,0)&gt;0,0),1,0)</f>
        <v>0</v>
      </c>
      <c r="AW31" s="58">
        <f t="shared" si="2"/>
        <v>2.0833333333333332E-2</v>
      </c>
      <c r="AX31" s="59">
        <f t="shared" si="3"/>
        <v>0</v>
      </c>
      <c r="AY31" s="59">
        <f t="shared" si="4"/>
        <v>0.33333333333333331</v>
      </c>
    </row>
    <row r="32" spans="2:51" ht="18.75" x14ac:dyDescent="0.3">
      <c r="B32" s="60">
        <f t="shared" si="5"/>
        <v>44708</v>
      </c>
      <c r="C32" s="61">
        <f t="shared" si="6"/>
        <v>44708</v>
      </c>
      <c r="D32" s="62"/>
      <c r="E32" s="2"/>
      <c r="F32" s="2"/>
      <c r="G32" s="2"/>
      <c r="H32" s="2"/>
      <c r="I32" s="2" t="str">
        <f t="shared" ca="1" si="7"/>
        <v/>
      </c>
      <c r="J32" s="2" t="str">
        <f t="shared" si="0"/>
        <v/>
      </c>
      <c r="K32" s="1">
        <f>IF(AV32=0,AY32,IF(Feiertage!$G$2="ja","00:00",AY32))</f>
        <v>0.33333333333333331</v>
      </c>
      <c r="L32" s="19" t="str">
        <f t="shared" ca="1" si="1"/>
        <v/>
      </c>
      <c r="M32" s="96"/>
      <c r="N32" s="96"/>
      <c r="O32" s="96"/>
      <c r="P32" s="96"/>
      <c r="Q32" s="96"/>
      <c r="R32" s="96"/>
      <c r="S32" s="96"/>
      <c r="AV32" s="42">
        <f>IF(IFERROR(MATCH($B32,Feiertage!$B$2:$B$49,0)&gt;0,0),1,0)</f>
        <v>0</v>
      </c>
      <c r="AW32" s="58">
        <f t="shared" si="2"/>
        <v>2.0833333333333332E-2</v>
      </c>
      <c r="AX32" s="59">
        <f t="shared" si="3"/>
        <v>0</v>
      </c>
      <c r="AY32" s="59">
        <f t="shared" si="4"/>
        <v>0.33333333333333331</v>
      </c>
    </row>
    <row r="33" spans="2:51" ht="18.75" x14ac:dyDescent="0.3">
      <c r="B33" s="60">
        <f>IF(B32&lt;&gt;"",IF(MONTH($B$1)&lt;MONTH(B32+1),"",B32+1),"")</f>
        <v>44709</v>
      </c>
      <c r="C33" s="61">
        <f t="shared" si="6"/>
        <v>44709</v>
      </c>
      <c r="D33" s="62"/>
      <c r="E33" s="2"/>
      <c r="F33" s="2"/>
      <c r="G33" s="2"/>
      <c r="H33" s="2"/>
      <c r="I33" s="2" t="str">
        <f t="shared" ca="1" si="7"/>
        <v/>
      </c>
      <c r="J33" s="2" t="str">
        <f t="shared" si="0"/>
        <v/>
      </c>
      <c r="K33" s="1">
        <f>IF(AV33=0,AY33,IF(Feiertage!$G$2="ja","00:00",AY33))</f>
        <v>0.33333333333333331</v>
      </c>
      <c r="L33" s="19" t="str">
        <f t="shared" ca="1" si="1"/>
        <v/>
      </c>
      <c r="M33" s="96"/>
      <c r="N33" s="96"/>
      <c r="O33" s="96"/>
      <c r="P33" s="96"/>
      <c r="Q33" s="96"/>
      <c r="R33" s="96"/>
      <c r="S33" s="96"/>
      <c r="AV33" s="42">
        <f>IF(IFERROR(MATCH($B33,Feiertage!$B$2:$B$49,0)&gt;0,0),1,0)</f>
        <v>0</v>
      </c>
      <c r="AW33" s="58">
        <f>IFERROR(IF(WEEKDAY(C33)=WEEKDAY($N$5),$P$5,
IF(WEEKDAY(C33)=WEEKDAY($N$6),$P$6,
IF(WEEKDAY(C33)=WEEKDAY($N$7),$P$7,
IF(WEEKDAY(C33)=WEEKDAY($N$8),$P$8,
IF(WEEKDAY(C33)=WEEKDAY($N$9),$P$9,
IF(WEEKDAY(C33)=WEEKDAY($N$10),$P$10,
IF(WEEKDAY(C33)=WEEKDAY($N$11),$P$11,""))))))),"")</f>
        <v>2.0833333333333332E-2</v>
      </c>
      <c r="AX33" s="59">
        <f t="shared" si="3"/>
        <v>0</v>
      </c>
      <c r="AY33" s="59">
        <f>IFERROR(IF(WEEKDAY(C33)=WEEKDAY($N$5),$O$5,
IF(WEEKDAY(C33)=WEEKDAY($N$6),$O$6,
IF(WEEKDAY(C33)=WEEKDAY($N$7),$O$7,
IF(WEEKDAY(C33)=WEEKDAY($N$8),$O$8,
IF(WEEKDAY(C33)=WEEKDAY($N$9),$O$9,
IF(WEEKDAY(C33)=WEEKDAY($N$10),$O$10,
IF(WEEKDAY(C33)=WEEKDAY($N$11),$O$11,""))))))),"")</f>
        <v>0.33333333333333331</v>
      </c>
    </row>
    <row r="34" spans="2:51" ht="18.75" x14ac:dyDescent="0.3">
      <c r="B34" s="60">
        <f t="shared" ref="B34:B35" si="8">IF(B33&lt;&gt;"",IF(MONTH($B$1)&lt;MONTH(B33+1),"",B33+1),"")</f>
        <v>44710</v>
      </c>
      <c r="C34" s="61">
        <f t="shared" si="6"/>
        <v>44710</v>
      </c>
      <c r="D34" s="62"/>
      <c r="E34" s="2"/>
      <c r="F34" s="2"/>
      <c r="G34" s="2"/>
      <c r="H34" s="2"/>
      <c r="I34" s="2" t="str">
        <f t="shared" ca="1" si="7"/>
        <v/>
      </c>
      <c r="J34" s="2" t="str">
        <f t="shared" si="0"/>
        <v/>
      </c>
      <c r="K34" s="1">
        <f>IF(AV34=0,AY34,IF(Feiertage!$G$2="ja","00:00",AY34))</f>
        <v>0</v>
      </c>
      <c r="L34" s="19" t="str">
        <f t="shared" ca="1" si="1"/>
        <v/>
      </c>
      <c r="M34" s="96"/>
      <c r="N34" s="96"/>
      <c r="O34" s="96"/>
      <c r="P34" s="96"/>
      <c r="Q34" s="96"/>
      <c r="R34" s="96"/>
      <c r="S34" s="96"/>
      <c r="AV34" s="42">
        <f>IF(IFERROR(MATCH($B34,Feiertage!$B$2:$B$49,0)&gt;0,0),1,0)</f>
        <v>0</v>
      </c>
      <c r="AW34" s="58">
        <f t="shared" ref="AW34:AW35" si="9">IFERROR(IF(WEEKDAY(C34)=WEEKDAY($N$5),$P$5,
IF(WEEKDAY(C34)=WEEKDAY($N$6),$P$6,
IF(WEEKDAY(C34)=WEEKDAY($N$7),$P$7,
IF(WEEKDAY(C34)=WEEKDAY($N$8),$P$8,
IF(WEEKDAY(C34)=WEEKDAY($N$9),$P$9,
IF(WEEKDAY(C34)=WEEKDAY($N$10),$P$10,
IF(WEEKDAY(C34)=WEEKDAY($N$11),$P$11,""))))))),"")</f>
        <v>2.0833333333333332E-2</v>
      </c>
      <c r="AX34" s="59">
        <f t="shared" si="3"/>
        <v>0</v>
      </c>
      <c r="AY34" s="59">
        <f t="shared" ref="AY34:AY35" si="10">IFERROR(IF(WEEKDAY(C34)=WEEKDAY($N$5),$O$5,
IF(WEEKDAY(C34)=WEEKDAY($N$6),$O$6,
IF(WEEKDAY(C34)=WEEKDAY($N$7),$O$7,
IF(WEEKDAY(C34)=WEEKDAY($N$8),$O$8,
IF(WEEKDAY(C34)=WEEKDAY($N$9),$O$9,
IF(WEEKDAY(C34)=WEEKDAY($N$10),$O$10,
IF(WEEKDAY(C34)=WEEKDAY($N$11),$O$11,""))))))),"")</f>
        <v>0</v>
      </c>
    </row>
    <row r="35" spans="2:51" ht="19.5" thickBot="1" x14ac:dyDescent="0.35">
      <c r="B35" s="73">
        <f t="shared" si="8"/>
        <v>44711</v>
      </c>
      <c r="C35" s="74">
        <f t="shared" si="6"/>
        <v>44711</v>
      </c>
      <c r="D35" s="75"/>
      <c r="E35" s="3"/>
      <c r="F35" s="3"/>
      <c r="G35" s="3"/>
      <c r="H35" s="3"/>
      <c r="I35" s="4" t="str">
        <f t="shared" ca="1" si="7"/>
        <v/>
      </c>
      <c r="J35" s="4" t="str">
        <f t="shared" si="0"/>
        <v/>
      </c>
      <c r="K35" s="1">
        <f>IF(AV35=0,AY35,IF(Feiertage!$G$2="ja","00:00",AY35))</f>
        <v>0</v>
      </c>
      <c r="L35" s="20" t="str">
        <f t="shared" ca="1" si="1"/>
        <v/>
      </c>
      <c r="M35" s="96"/>
      <c r="N35" s="96"/>
      <c r="O35" s="96"/>
      <c r="P35" s="96"/>
      <c r="Q35" s="96"/>
      <c r="R35" s="96"/>
      <c r="S35" s="96"/>
      <c r="AV35" s="42">
        <f>IF(IFERROR(MATCH($B35,Feiertage!$B$2:$B$49,0)&gt;0,0),1,0)</f>
        <v>0</v>
      </c>
      <c r="AW35" s="58">
        <f t="shared" si="9"/>
        <v>2.0833333333333332E-2</v>
      </c>
      <c r="AX35" s="59">
        <f t="shared" si="3"/>
        <v>0</v>
      </c>
      <c r="AY35" s="59">
        <f t="shared" si="10"/>
        <v>0</v>
      </c>
    </row>
    <row r="36" spans="2:51" ht="8.25" customHeight="1" thickTop="1" x14ac:dyDescent="0.25">
      <c r="B36" s="76"/>
      <c r="C36" s="72"/>
      <c r="D36" s="72"/>
      <c r="E36" s="72"/>
      <c r="F36" s="72"/>
      <c r="G36" s="72"/>
      <c r="H36" s="72"/>
      <c r="I36" s="72"/>
      <c r="J36" s="72"/>
      <c r="K36" s="72"/>
      <c r="L36" s="72"/>
    </row>
    <row r="39" spans="2:51" x14ac:dyDescent="0.25">
      <c r="M39" s="77"/>
      <c r="N39" s="78"/>
      <c r="O39" s="79"/>
    </row>
    <row r="41" spans="2:51" ht="15.75" x14ac:dyDescent="0.25">
      <c r="M41" s="80"/>
    </row>
  </sheetData>
  <sheetProtection algorithmName="SHA-512" hashValue="COj1nfMlbCmYAsdS9Ut+IhXdW+yMiavFSgmim3SiGk0uknohvj5/JkH5f1dKIY7L5f/nNQgXhcvR7J9pUT3Iag==" saltValue="NNwncr30Y+W1T4cWVH9CfA==" spinCount="100000" sheet="1" objects="1" scenarios="1" formatCells="0" formatColumns="0" formatRows="0"/>
  <customSheetViews>
    <customSheetView guid="{4652D98A-10A8-4A41-BE02-6BC110D8BB01}" showGridLines="0">
      <pane xSplit="4" ySplit="4" topLeftCell="E5" activePane="bottomRight" state="frozen"/>
      <selection pane="bottomRight" activeCell="E40" sqref="E40"/>
      <pageMargins left="0.7" right="0.7" top="0.78740157499999996" bottom="0.78740157499999996" header="0.3" footer="0.3"/>
    </customSheetView>
  </customSheetViews>
  <mergeCells count="4">
    <mergeCell ref="N3:P3"/>
    <mergeCell ref="B1:L1"/>
    <mergeCell ref="E3:H3"/>
    <mergeCell ref="R4:S4"/>
  </mergeCells>
  <conditionalFormatting sqref="B5:L35">
    <cfRule type="expression" dxfId="16" priority="2" stopIfTrue="1">
      <formula>WEEKDAY($B5,2)&gt;5</formula>
    </cfRule>
  </conditionalFormatting>
  <pageMargins left="0.25" right="0.25" top="0.75" bottom="0.75" header="0.3" footer="0.3"/>
  <pageSetup paperSize="9" orientation="portrait" horizontalDpi="4294967293" verticalDpi="0"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stopIfTrue="1" id="{0AD78860-125F-4476-AA28-EE584550BE27}">
            <xm:f>MATCH($B5,Feiertage!$B$2:$B$49,0)&gt;0</xm:f>
            <x14:dxf>
              <fill>
                <patternFill>
                  <bgColor theme="5" tint="0.59996337778862885"/>
                </patternFill>
              </fill>
            </x14:dxf>
          </x14:cfRule>
          <xm:sqref>B5:L35</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AY41"/>
  <sheetViews>
    <sheetView showGridLines="0" workbookViewId="0">
      <pane xSplit="4" ySplit="1" topLeftCell="E2" activePane="bottomRight" state="frozen"/>
      <selection activeCell="E5" sqref="E5"/>
      <selection pane="topRight" activeCell="E5" sqref="E5"/>
      <selection pane="bottomLeft" activeCell="E5" sqref="E5"/>
      <selection pane="bottomRight" activeCell="E5" sqref="E5"/>
    </sheetView>
  </sheetViews>
  <sheetFormatPr baseColWidth="10" defaultColWidth="10.7109375" defaultRowHeight="15" x14ac:dyDescent="0.25"/>
  <cols>
    <col min="1" max="1" width="2.28515625" style="42" customWidth="1"/>
    <col min="2" max="2" width="8.85546875" style="42" customWidth="1"/>
    <col min="3" max="3" width="5.7109375" style="42" customWidth="1"/>
    <col min="4" max="4" width="0.85546875" style="42" hidden="1" customWidth="1"/>
    <col min="5" max="8" width="6.7109375" style="42" customWidth="1"/>
    <col min="9" max="9" width="8.85546875" style="42" customWidth="1"/>
    <col min="10" max="10" width="14" style="42" customWidth="1"/>
    <col min="11" max="11" width="13.7109375" style="42" customWidth="1"/>
    <col min="12" max="12" width="14.140625" style="42" customWidth="1"/>
    <col min="13" max="13" width="13.28515625" style="42" customWidth="1"/>
    <col min="14" max="14" width="19.5703125" style="42" customWidth="1"/>
    <col min="15" max="15" width="15.7109375" style="42" customWidth="1"/>
    <col min="16" max="17" width="11.42578125" style="42"/>
    <col min="18" max="18" width="30.7109375" style="42" customWidth="1"/>
    <col min="19" max="19" width="13.28515625" style="42" customWidth="1"/>
    <col min="20" max="24" width="11.42578125" style="42"/>
    <col min="25" max="47" width="10.7109375" style="42"/>
    <col min="48" max="48" width="11.140625" style="42" customWidth="1"/>
    <col min="49" max="49" width="7.7109375" style="42" customWidth="1"/>
    <col min="50" max="50" width="6.7109375" style="42" customWidth="1"/>
    <col min="51" max="51" width="8" style="42" customWidth="1"/>
    <col min="52" max="16384" width="10.7109375" style="42"/>
  </cols>
  <sheetData>
    <row r="1" spans="1:51" ht="28.5" x14ac:dyDescent="0.45">
      <c r="A1" s="41"/>
      <c r="B1" s="110">
        <f>EDATE(Januar!$A$1,5)</f>
        <v>44712</v>
      </c>
      <c r="C1" s="110"/>
      <c r="D1" s="110"/>
      <c r="E1" s="110"/>
      <c r="F1" s="110"/>
      <c r="G1" s="110"/>
      <c r="H1" s="110"/>
      <c r="I1" s="110"/>
      <c r="J1" s="110"/>
      <c r="K1" s="110"/>
      <c r="L1" s="110"/>
    </row>
    <row r="2" spans="1:51" ht="15.75" thickBot="1" x14ac:dyDescent="0.3"/>
    <row r="3" spans="1:51" ht="21.75" thickBot="1" x14ac:dyDescent="0.4">
      <c r="E3" s="104" t="s">
        <v>0</v>
      </c>
      <c r="F3" s="105"/>
      <c r="G3" s="105"/>
      <c r="H3" s="106"/>
      <c r="I3" s="43"/>
      <c r="J3" s="43"/>
      <c r="K3" s="43"/>
      <c r="L3" s="43"/>
      <c r="N3" s="107" t="s">
        <v>10</v>
      </c>
      <c r="O3" s="108"/>
      <c r="P3" s="109"/>
    </row>
    <row r="4" spans="1:51" ht="21.75" thickBot="1" x14ac:dyDescent="0.4">
      <c r="B4" s="81" t="s">
        <v>4</v>
      </c>
      <c r="C4" s="82" t="s">
        <v>5</v>
      </c>
      <c r="D4" s="83"/>
      <c r="E4" s="93" t="s">
        <v>1</v>
      </c>
      <c r="F4" s="94" t="s">
        <v>2</v>
      </c>
      <c r="G4" s="94" t="s">
        <v>1</v>
      </c>
      <c r="H4" s="94" t="s">
        <v>2</v>
      </c>
      <c r="I4" s="94" t="s">
        <v>3</v>
      </c>
      <c r="J4" s="94" t="s">
        <v>7</v>
      </c>
      <c r="K4" s="94" t="s">
        <v>6</v>
      </c>
      <c r="L4" s="95" t="s">
        <v>52</v>
      </c>
      <c r="N4" s="84" t="s">
        <v>8</v>
      </c>
      <c r="O4" s="85" t="s">
        <v>6</v>
      </c>
      <c r="P4" s="85" t="s">
        <v>3</v>
      </c>
      <c r="R4" s="102" t="s">
        <v>13</v>
      </c>
      <c r="S4" s="103"/>
      <c r="AV4" s="49" t="s">
        <v>50</v>
      </c>
      <c r="AW4" s="50" t="s">
        <v>3</v>
      </c>
      <c r="AX4" s="51" t="s">
        <v>7</v>
      </c>
      <c r="AY4" s="52" t="s">
        <v>6</v>
      </c>
    </row>
    <row r="5" spans="1:51" ht="21.75" thickTop="1" x14ac:dyDescent="0.35">
      <c r="B5" s="53">
        <f>B1</f>
        <v>44712</v>
      </c>
      <c r="C5" s="54">
        <f>B5</f>
        <v>44712</v>
      </c>
      <c r="D5" s="55"/>
      <c r="E5" s="1"/>
      <c r="F5" s="1"/>
      <c r="G5" s="1"/>
      <c r="H5" s="1"/>
      <c r="I5" s="1" t="str">
        <f ca="1">IF(AX5=0,"",IF(AW5=0,"",IF(OR(B5&lt;=TODAY(),AX5),AW5,"")))</f>
        <v/>
      </c>
      <c r="J5" s="1" t="str">
        <f t="shared" ref="J5:J35" si="0">IF(AX5=0,"",IF(I5&lt;&gt;"",AX5-I5,AX5))</f>
        <v/>
      </c>
      <c r="K5" s="1">
        <f>IF(AV5=0,AY5,IF(Feiertage!$G$2="ja","00:00",AY5))</f>
        <v>0.33333333333333331</v>
      </c>
      <c r="L5" s="18" t="str">
        <f t="shared" ref="L5:L35" ca="1" si="1">IF(OR(B5&lt;=TODAY(),J5),IF(J5&lt;&gt;"",IF(J5-K5=0,"",J5-K5),IF(K5&lt;&gt;"",-K5,"")),"")</f>
        <v/>
      </c>
      <c r="N5" s="56">
        <v>41639</v>
      </c>
      <c r="O5" s="5">
        <v>0.33333333333333331</v>
      </c>
      <c r="P5" s="5">
        <v>2.0833333333333332E-2</v>
      </c>
      <c r="R5" s="86" t="str">
        <f xml:space="preserve"> "Übertrag aus " &amp; IF( MONTH(B1)=1, YEAR(B1)-1, TEXT(EDATE(B1,-1),"MMMM"))</f>
        <v>Übertrag aus Mai</v>
      </c>
      <c r="S5" s="21">
        <f ca="1">IF(MONTH(B1)&gt;1,INDIRECT(TEXT(EDATE(B1,-1),"MMMM")&amp;"!s9"),"")</f>
        <v>0</v>
      </c>
      <c r="AV5" s="42">
        <f>IF(IFERROR(MATCH($B5,Feiertage!$B$2:$B$49,0)&gt;0,0),1,0)</f>
        <v>0</v>
      </c>
      <c r="AW5" s="58">
        <f>IF(WEEKDAY(C5)=WEEKDAY($N$5),$P$5,
IF(WEEKDAY(C5)=WEEKDAY($N$6),$P$6,
IF(WEEKDAY(C5)=WEEKDAY($N$7),$P$7,
IF(WEEKDAY(C5)=WEEKDAY($N$8),$P$8,
IF(WEEKDAY(C5)=WEEKDAY($N$9),$P$9,
IF(WEEKDAY(C5)=WEEKDAY($N$10),$P$10,
IF(WEEKDAY(C5)=WEEKDAY($N$11),$P$11,"")))))))</f>
        <v>2.0833333333333332E-2</v>
      </c>
      <c r="AX5" s="59">
        <f>IF(F5,IF(E5,IF(E5&gt;F5,F5+"24:00"-E5,F5-E5),0),0)+IF(G5,IF(G5,IF(G5&gt;H5,H5+"24:00"-G5,H5-G5),0),0)</f>
        <v>0</v>
      </c>
      <c r="AY5" s="59">
        <f>IF(WEEKDAY(C5)=WEEKDAY($N$5),$O$5,
IF(WEEKDAY(C5)=WEEKDAY($N$6),$O$6,
IF(WEEKDAY(C5)=WEEKDAY($N$7),$O$7,
IF(WEEKDAY(C5)=WEEKDAY($N$8),$O$8,
IF(WEEKDAY(C5)=WEEKDAY($N$9),$O$9,
IF(WEEKDAY(C5)=WEEKDAY($N$10),$O$10,
IF(WEEKDAY(C5)=WEEKDAY($N$11),$O$11,"")))))))</f>
        <v>0.33333333333333331</v>
      </c>
    </row>
    <row r="6" spans="1:51" ht="21" x14ac:dyDescent="0.35">
      <c r="B6" s="60">
        <f>B5+1</f>
        <v>44713</v>
      </c>
      <c r="C6" s="61">
        <f>B6</f>
        <v>44713</v>
      </c>
      <c r="D6" s="62"/>
      <c r="E6" s="2"/>
      <c r="F6" s="2"/>
      <c r="G6" s="2"/>
      <c r="H6" s="2"/>
      <c r="I6" s="2" t="str">
        <f ca="1">IF(AX6=0,"",IF(AW6=0,"",IF(OR(B6&lt;=TODAY(),AX6),AW6,"")))</f>
        <v/>
      </c>
      <c r="J6" s="2" t="str">
        <f t="shared" si="0"/>
        <v/>
      </c>
      <c r="K6" s="1">
        <f>IF(AV6=0,AY6,IF(Feiertage!$G$2="ja","00:00",AY6))</f>
        <v>0.33333333333333331</v>
      </c>
      <c r="L6" s="19" t="str">
        <f t="shared" ca="1" si="1"/>
        <v/>
      </c>
      <c r="N6" s="63">
        <v>41640</v>
      </c>
      <c r="O6" s="6">
        <v>0.33333333333333331</v>
      </c>
      <c r="P6" s="6">
        <v>2.0833333333333332E-2</v>
      </c>
      <c r="R6" s="87" t="s">
        <v>6</v>
      </c>
      <c r="S6" s="21">
        <f>SUM(K5:K35)</f>
        <v>7.3333333333333304</v>
      </c>
      <c r="AV6" s="42">
        <f>IF(IFERROR(MATCH($B6,Feiertage!$B$2:$B$49,0)&gt;0,0),1,0)</f>
        <v>0</v>
      </c>
      <c r="AW6" s="58">
        <f t="shared" ref="AW6:AW32" si="2">IF(WEEKDAY(C6)=WEEKDAY($N$5),$P$5,
IF(WEEKDAY(C6)=WEEKDAY($N$6),$P$6,
IF(WEEKDAY(C6)=WEEKDAY($N$7),$P$7,
IF(WEEKDAY(C6)=WEEKDAY($N$8),$P$8,
IF(WEEKDAY(C6)=WEEKDAY($N$9),$P$9,
IF(WEEKDAY(C6)=WEEKDAY($N$10),$P$10,
IF(WEEKDAY(C6)=WEEKDAY($N$11),$P$11,"")))))))</f>
        <v>2.0833333333333332E-2</v>
      </c>
      <c r="AX6" s="59">
        <f t="shared" ref="AX6:AX35" si="3">IF(F6,IF(E6,IF(E6&gt;F6,F6+"24:00"-E6,F6-E6),0),0)+IF(G6,IF(G6,IF(G6&gt;H6,H6+"24:00"-G6,H6-G6),0),0)</f>
        <v>0</v>
      </c>
      <c r="AY6" s="59">
        <f t="shared" ref="AY6:AY32" si="4">IF(WEEKDAY(C6)=WEEKDAY($N$5),$O$5,
IF(WEEKDAY(C6)=WEEKDAY($N$6),$O$6,
IF(WEEKDAY(C6)=WEEKDAY($N$7),$O$7,
IF(WEEKDAY(C6)=WEEKDAY($N$8),$O$8,
IF(WEEKDAY(C6)=WEEKDAY($N$9),$O$9,
IF(WEEKDAY(C6)=WEEKDAY($N$10),$O$10,
IF(WEEKDAY(C6)=WEEKDAY($N$11),$O$11,"")))))))</f>
        <v>0.33333333333333331</v>
      </c>
    </row>
    <row r="7" spans="1:51" ht="21" x14ac:dyDescent="0.35">
      <c r="B7" s="60">
        <f t="shared" ref="B7:B32" si="5">B6+1</f>
        <v>44714</v>
      </c>
      <c r="C7" s="61">
        <f t="shared" ref="C7:C35" si="6">B7</f>
        <v>44714</v>
      </c>
      <c r="D7" s="62"/>
      <c r="E7" s="2"/>
      <c r="F7" s="2"/>
      <c r="G7" s="2"/>
      <c r="H7" s="2"/>
      <c r="I7" s="2" t="str">
        <f t="shared" ref="I7:I35" ca="1" si="7">IF(AX7=0,"",IF(AW7=0,"",IF(OR(B7&lt;=TODAY(),AX7),AW7,"")))</f>
        <v/>
      </c>
      <c r="J7" s="2" t="str">
        <f t="shared" si="0"/>
        <v/>
      </c>
      <c r="K7" s="1">
        <f>IF(AV7=0,AY7,IF(Feiertage!$G$2="ja","00:00",AY7))</f>
        <v>0.33333333333333331</v>
      </c>
      <c r="L7" s="19" t="str">
        <f t="shared" ca="1" si="1"/>
        <v/>
      </c>
      <c r="N7" s="63">
        <v>41641</v>
      </c>
      <c r="O7" s="6">
        <v>0.33333333333333331</v>
      </c>
      <c r="P7" s="6">
        <v>2.0833333333333332E-2</v>
      </c>
      <c r="R7" s="87" t="s">
        <v>7</v>
      </c>
      <c r="S7" s="21">
        <f>SUM(J5:J35)</f>
        <v>0</v>
      </c>
      <c r="AV7" s="42">
        <f>IF(IFERROR(MATCH($B7,Feiertage!$B$2:$B$49,0)&gt;0,0),1,0)</f>
        <v>0</v>
      </c>
      <c r="AW7" s="58">
        <f t="shared" si="2"/>
        <v>2.0833333333333332E-2</v>
      </c>
      <c r="AX7" s="59">
        <f t="shared" si="3"/>
        <v>0</v>
      </c>
      <c r="AY7" s="59">
        <f t="shared" si="4"/>
        <v>0.33333333333333331</v>
      </c>
    </row>
    <row r="8" spans="1:51" ht="21" x14ac:dyDescent="0.35">
      <c r="B8" s="60">
        <f t="shared" si="5"/>
        <v>44715</v>
      </c>
      <c r="C8" s="61">
        <f t="shared" si="6"/>
        <v>44715</v>
      </c>
      <c r="D8" s="62"/>
      <c r="E8" s="2"/>
      <c r="F8" s="2"/>
      <c r="G8" s="2"/>
      <c r="H8" s="2"/>
      <c r="I8" s="2" t="str">
        <f t="shared" ca="1" si="7"/>
        <v/>
      </c>
      <c r="J8" s="2" t="str">
        <f t="shared" si="0"/>
        <v/>
      </c>
      <c r="K8" s="1">
        <f>IF(AV8=0,AY8,IF(Feiertage!$G$2="ja","00:00",AY8))</f>
        <v>0.33333333333333331</v>
      </c>
      <c r="L8" s="19" t="str">
        <f t="shared" ca="1" si="1"/>
        <v/>
      </c>
      <c r="N8" s="63">
        <v>41642</v>
      </c>
      <c r="O8" s="6">
        <v>0.33333333333333331</v>
      </c>
      <c r="P8" s="6">
        <v>2.0833333333333332E-2</v>
      </c>
      <c r="R8" s="88" t="str">
        <f xml:space="preserve"> "Saldo " &amp; TEXT(B1,"MMMM")</f>
        <v>Saldo Juni</v>
      </c>
      <c r="S8" s="21">
        <f ca="1">SUM(L5:L35)</f>
        <v>0</v>
      </c>
      <c r="AV8" s="42">
        <f>IF(IFERROR(MATCH($B8,Feiertage!$B$2:$B$49,0)&gt;0,0),1,0)</f>
        <v>0</v>
      </c>
      <c r="AW8" s="58">
        <f t="shared" si="2"/>
        <v>2.0833333333333332E-2</v>
      </c>
      <c r="AX8" s="59">
        <f t="shared" si="3"/>
        <v>0</v>
      </c>
      <c r="AY8" s="59">
        <f t="shared" si="4"/>
        <v>0.33333333333333331</v>
      </c>
    </row>
    <row r="9" spans="1:51" ht="21.75" thickBot="1" x14ac:dyDescent="0.4">
      <c r="B9" s="60">
        <f t="shared" si="5"/>
        <v>44716</v>
      </c>
      <c r="C9" s="61">
        <f t="shared" si="6"/>
        <v>44716</v>
      </c>
      <c r="D9" s="62"/>
      <c r="E9" s="2"/>
      <c r="F9" s="2"/>
      <c r="G9" s="2"/>
      <c r="H9" s="2"/>
      <c r="I9" s="2" t="str">
        <f t="shared" ca="1" si="7"/>
        <v/>
      </c>
      <c r="J9" s="2" t="str">
        <f t="shared" si="0"/>
        <v/>
      </c>
      <c r="K9" s="1">
        <f>IF(AV9=0,AY9,IF(Feiertage!$G$2="ja","00:00",AY9))</f>
        <v>0.33333333333333331</v>
      </c>
      <c r="L9" s="19" t="str">
        <f t="shared" ca="1" si="1"/>
        <v/>
      </c>
      <c r="N9" s="63">
        <v>41643</v>
      </c>
      <c r="O9" s="6">
        <v>0.33333333333333331</v>
      </c>
      <c r="P9" s="6">
        <v>2.0833333333333332E-2</v>
      </c>
      <c r="R9" s="89" t="str">
        <f xml:space="preserve"> "Übertrag in " &amp;  IF( MONTH(B1)=12, YEAR(B1)+1, TEXT(EDATE(B1,1),"MMMM"))</f>
        <v>Übertrag in Juli</v>
      </c>
      <c r="S9" s="22">
        <f ca="1">IF(S5="",0,S5)+S8</f>
        <v>0</v>
      </c>
      <c r="AV9" s="42">
        <f>IF(IFERROR(MATCH($B9,Feiertage!$B$2:$B$49,0)&gt;0,0),1,0)</f>
        <v>0</v>
      </c>
      <c r="AW9" s="58">
        <f t="shared" si="2"/>
        <v>2.0833333333333332E-2</v>
      </c>
      <c r="AX9" s="59">
        <f t="shared" si="3"/>
        <v>0</v>
      </c>
      <c r="AY9" s="59">
        <f t="shared" si="4"/>
        <v>0.33333333333333331</v>
      </c>
    </row>
    <row r="10" spans="1:51" ht="18.75" x14ac:dyDescent="0.3">
      <c r="B10" s="60">
        <f t="shared" si="5"/>
        <v>44717</v>
      </c>
      <c r="C10" s="61">
        <f t="shared" si="6"/>
        <v>44717</v>
      </c>
      <c r="D10" s="62"/>
      <c r="E10" s="2"/>
      <c r="F10" s="2"/>
      <c r="G10" s="2"/>
      <c r="H10" s="2"/>
      <c r="I10" s="2" t="str">
        <f t="shared" ca="1" si="7"/>
        <v/>
      </c>
      <c r="J10" s="2" t="str">
        <f t="shared" si="0"/>
        <v/>
      </c>
      <c r="K10" s="1">
        <f>IF(AV10=0,AY10,IF(Feiertage!$G$2="ja","00:00",AY10))</f>
        <v>0</v>
      </c>
      <c r="L10" s="19" t="str">
        <f t="shared" ca="1" si="1"/>
        <v/>
      </c>
      <c r="N10" s="67">
        <v>41644</v>
      </c>
      <c r="O10" s="7">
        <v>0</v>
      </c>
      <c r="P10" s="7">
        <v>2.0833333333333332E-2</v>
      </c>
      <c r="AV10" s="42">
        <f>IF(IFERROR(MATCH($B10,Feiertage!$B$2:$B$49,0)&gt;0,0),1,0)</f>
        <v>0</v>
      </c>
      <c r="AW10" s="58">
        <f t="shared" si="2"/>
        <v>2.0833333333333332E-2</v>
      </c>
      <c r="AX10" s="59">
        <f t="shared" si="3"/>
        <v>0</v>
      </c>
      <c r="AY10" s="59">
        <f t="shared" si="4"/>
        <v>0</v>
      </c>
    </row>
    <row r="11" spans="1:51" ht="19.5" thickBot="1" x14ac:dyDescent="0.35">
      <c r="B11" s="60">
        <f t="shared" si="5"/>
        <v>44718</v>
      </c>
      <c r="C11" s="61">
        <f t="shared" si="6"/>
        <v>44718</v>
      </c>
      <c r="D11" s="62"/>
      <c r="E11" s="2"/>
      <c r="F11" s="2"/>
      <c r="G11" s="2"/>
      <c r="H11" s="2"/>
      <c r="I11" s="2" t="str">
        <f t="shared" ca="1" si="7"/>
        <v/>
      </c>
      <c r="J11" s="2" t="str">
        <f t="shared" si="0"/>
        <v/>
      </c>
      <c r="K11" s="1">
        <f>IF(AV11=0,AY11,IF(Feiertage!$G$2="ja","00:00",AY11))</f>
        <v>0</v>
      </c>
      <c r="L11" s="19" t="str">
        <f t="shared" ca="1" si="1"/>
        <v/>
      </c>
      <c r="N11" s="68">
        <v>41645</v>
      </c>
      <c r="O11" s="8">
        <v>0</v>
      </c>
      <c r="P11" s="8">
        <v>2.0833333333333332E-2</v>
      </c>
      <c r="AV11" s="42">
        <f>IF(IFERROR(MATCH($B11,Feiertage!$B$2:$B$49,0)&gt;0,0),1,0)</f>
        <v>0</v>
      </c>
      <c r="AW11" s="58">
        <f t="shared" si="2"/>
        <v>2.0833333333333332E-2</v>
      </c>
      <c r="AX11" s="59">
        <f t="shared" si="3"/>
        <v>0</v>
      </c>
      <c r="AY11" s="59">
        <f t="shared" si="4"/>
        <v>0</v>
      </c>
    </row>
    <row r="12" spans="1:51" ht="20.25" thickTop="1" thickBot="1" x14ac:dyDescent="0.35">
      <c r="B12" s="60">
        <f t="shared" si="5"/>
        <v>44719</v>
      </c>
      <c r="C12" s="61">
        <f t="shared" si="6"/>
        <v>44719</v>
      </c>
      <c r="D12" s="62"/>
      <c r="E12" s="2"/>
      <c r="F12" s="2"/>
      <c r="G12" s="2"/>
      <c r="H12" s="2"/>
      <c r="I12" s="2" t="str">
        <f t="shared" ca="1" si="7"/>
        <v/>
      </c>
      <c r="J12" s="2" t="str">
        <f t="shared" si="0"/>
        <v/>
      </c>
      <c r="K12" s="1">
        <f>IF(AV12=0,AY12,IF(Feiertage!$G$2="ja","00:00",AY12))</f>
        <v>0.33333333333333331</v>
      </c>
      <c r="L12" s="19" t="str">
        <f t="shared" ca="1" si="1"/>
        <v/>
      </c>
      <c r="N12" s="69" t="s">
        <v>9</v>
      </c>
      <c r="O12" s="70">
        <f>SUM(O5:O11)</f>
        <v>1.6666666666666665</v>
      </c>
      <c r="P12" s="71"/>
      <c r="AV12" s="42">
        <f>IF(IFERROR(MATCH($B12,Feiertage!$B$2:$B$49,0)&gt;0,0),1,0)</f>
        <v>0</v>
      </c>
      <c r="AW12" s="58">
        <f t="shared" si="2"/>
        <v>2.0833333333333332E-2</v>
      </c>
      <c r="AX12" s="59">
        <f t="shared" si="3"/>
        <v>0</v>
      </c>
      <c r="AY12" s="59">
        <f t="shared" si="4"/>
        <v>0.33333333333333331</v>
      </c>
    </row>
    <row r="13" spans="1:51" ht="19.5" thickTop="1" x14ac:dyDescent="0.3">
      <c r="B13" s="60">
        <f t="shared" si="5"/>
        <v>44720</v>
      </c>
      <c r="C13" s="61">
        <f t="shared" si="6"/>
        <v>44720</v>
      </c>
      <c r="D13" s="62"/>
      <c r="E13" s="2"/>
      <c r="F13" s="2"/>
      <c r="G13" s="2"/>
      <c r="H13" s="2"/>
      <c r="I13" s="2" t="str">
        <f t="shared" ca="1" si="7"/>
        <v/>
      </c>
      <c r="J13" s="2" t="str">
        <f t="shared" si="0"/>
        <v/>
      </c>
      <c r="K13" s="1">
        <f>IF(AV13=0,AY13,IF(Feiertage!$G$2="ja","00:00",AY13))</f>
        <v>0.33333333333333331</v>
      </c>
      <c r="L13" s="19" t="str">
        <f t="shared" ca="1" si="1"/>
        <v/>
      </c>
      <c r="M13" s="96"/>
      <c r="N13" s="97"/>
      <c r="O13" s="97"/>
      <c r="P13" s="96"/>
      <c r="Q13" s="96"/>
      <c r="R13" s="96"/>
      <c r="S13" s="96"/>
      <c r="AV13" s="42">
        <f>IF(IFERROR(MATCH($B13,Feiertage!$B$2:$B$49,0)&gt;0,0),1,0)</f>
        <v>0</v>
      </c>
      <c r="AW13" s="58">
        <f t="shared" si="2"/>
        <v>2.0833333333333332E-2</v>
      </c>
      <c r="AX13" s="59">
        <f t="shared" si="3"/>
        <v>0</v>
      </c>
      <c r="AY13" s="59">
        <f t="shared" si="4"/>
        <v>0.33333333333333331</v>
      </c>
    </row>
    <row r="14" spans="1:51" ht="18.75" x14ac:dyDescent="0.3">
      <c r="B14" s="60">
        <f t="shared" si="5"/>
        <v>44721</v>
      </c>
      <c r="C14" s="61">
        <f t="shared" si="6"/>
        <v>44721</v>
      </c>
      <c r="D14" s="62"/>
      <c r="E14" s="2"/>
      <c r="F14" s="2"/>
      <c r="G14" s="2"/>
      <c r="H14" s="2"/>
      <c r="I14" s="2" t="str">
        <f t="shared" ca="1" si="7"/>
        <v/>
      </c>
      <c r="J14" s="2" t="str">
        <f t="shared" si="0"/>
        <v/>
      </c>
      <c r="K14" s="1">
        <f>IF(AV14=0,AY14,IF(Feiertage!$G$2="ja","00:00",AY14))</f>
        <v>0.33333333333333331</v>
      </c>
      <c r="L14" s="19" t="str">
        <f t="shared" ca="1" si="1"/>
        <v/>
      </c>
      <c r="M14" s="96"/>
      <c r="N14" s="98"/>
      <c r="O14" s="99"/>
      <c r="P14" s="98"/>
      <c r="Q14" s="96"/>
      <c r="R14" s="96"/>
      <c r="S14" s="96"/>
      <c r="AV14" s="42">
        <f>IF(IFERROR(MATCH($B14,Feiertage!$B$2:$B$49,0)&gt;0,0),1,0)</f>
        <v>0</v>
      </c>
      <c r="AW14" s="58">
        <f t="shared" si="2"/>
        <v>2.0833333333333332E-2</v>
      </c>
      <c r="AX14" s="59">
        <f t="shared" si="3"/>
        <v>0</v>
      </c>
      <c r="AY14" s="59">
        <f t="shared" si="4"/>
        <v>0.33333333333333331</v>
      </c>
    </row>
    <row r="15" spans="1:51" ht="18.75" x14ac:dyDescent="0.3">
      <c r="B15" s="60">
        <f t="shared" si="5"/>
        <v>44722</v>
      </c>
      <c r="C15" s="61">
        <f t="shared" si="6"/>
        <v>44722</v>
      </c>
      <c r="D15" s="62"/>
      <c r="E15" s="2"/>
      <c r="F15" s="2"/>
      <c r="G15" s="2"/>
      <c r="H15" s="2"/>
      <c r="I15" s="2" t="str">
        <f t="shared" ca="1" si="7"/>
        <v/>
      </c>
      <c r="J15" s="2" t="str">
        <f t="shared" si="0"/>
        <v/>
      </c>
      <c r="K15" s="1">
        <f>IF(AV15=0,AY15,IF(Feiertage!$G$2="ja","00:00",AY15))</f>
        <v>0.33333333333333331</v>
      </c>
      <c r="L15" s="19" t="str">
        <f ca="1">IF(OR(B15&lt;=TODAY(),J15),IF(J15&lt;&gt;"",IF(J15-K15=0,"",J15-K15),IF(K15&lt;&gt;"",-K15,"")),"")</f>
        <v/>
      </c>
      <c r="M15" s="96"/>
      <c r="N15" s="96"/>
      <c r="O15" s="96"/>
      <c r="P15" s="96"/>
      <c r="Q15" s="96"/>
      <c r="R15" s="96"/>
      <c r="S15" s="96"/>
      <c r="AV15" s="42">
        <f>IF(IFERROR(MATCH($B15,Feiertage!$B$2:$B$49,0)&gt;0,0),1,0)</f>
        <v>0</v>
      </c>
      <c r="AW15" s="58">
        <f t="shared" si="2"/>
        <v>2.0833333333333332E-2</v>
      </c>
      <c r="AX15" s="59">
        <f t="shared" si="3"/>
        <v>0</v>
      </c>
      <c r="AY15" s="59">
        <f t="shared" si="4"/>
        <v>0.33333333333333331</v>
      </c>
    </row>
    <row r="16" spans="1:51" ht="18.75" x14ac:dyDescent="0.3">
      <c r="B16" s="60">
        <f t="shared" si="5"/>
        <v>44723</v>
      </c>
      <c r="C16" s="61">
        <f t="shared" si="6"/>
        <v>44723</v>
      </c>
      <c r="D16" s="62"/>
      <c r="E16" s="2"/>
      <c r="F16" s="2"/>
      <c r="G16" s="2"/>
      <c r="H16" s="2"/>
      <c r="I16" s="2" t="str">
        <f t="shared" ca="1" si="7"/>
        <v/>
      </c>
      <c r="J16" s="2" t="str">
        <f t="shared" si="0"/>
        <v/>
      </c>
      <c r="K16" s="1">
        <f>IF(AV16=0,AY16,IF(Feiertage!$G$2="ja","00:00",AY16))</f>
        <v>0.33333333333333331</v>
      </c>
      <c r="L16" s="19" t="str">
        <f t="shared" ca="1" si="1"/>
        <v/>
      </c>
      <c r="M16" s="96"/>
      <c r="N16" s="96"/>
      <c r="O16" s="96"/>
      <c r="P16" s="96"/>
      <c r="Q16" s="96"/>
      <c r="R16" s="96"/>
      <c r="S16" s="96"/>
      <c r="AV16" s="42">
        <f>IF(IFERROR(MATCH($B16,Feiertage!$B$2:$B$49,0)&gt;0,0),1,0)</f>
        <v>0</v>
      </c>
      <c r="AW16" s="58">
        <f t="shared" si="2"/>
        <v>2.0833333333333332E-2</v>
      </c>
      <c r="AX16" s="59">
        <f t="shared" si="3"/>
        <v>0</v>
      </c>
      <c r="AY16" s="59">
        <f t="shared" si="4"/>
        <v>0.33333333333333331</v>
      </c>
    </row>
    <row r="17" spans="2:51" ht="18.75" x14ac:dyDescent="0.3">
      <c r="B17" s="60">
        <f t="shared" si="5"/>
        <v>44724</v>
      </c>
      <c r="C17" s="61">
        <f t="shared" si="6"/>
        <v>44724</v>
      </c>
      <c r="D17" s="62"/>
      <c r="E17" s="2"/>
      <c r="F17" s="2"/>
      <c r="G17" s="2"/>
      <c r="H17" s="2"/>
      <c r="I17" s="2" t="str">
        <f t="shared" ca="1" si="7"/>
        <v/>
      </c>
      <c r="J17" s="2" t="str">
        <f t="shared" si="0"/>
        <v/>
      </c>
      <c r="K17" s="1">
        <f>IF(AV17=0,AY17,IF(Feiertage!$G$2="ja","00:00",AY17))</f>
        <v>0</v>
      </c>
      <c r="L17" s="19" t="str">
        <f t="shared" ca="1" si="1"/>
        <v/>
      </c>
      <c r="M17" s="96"/>
      <c r="N17" s="96"/>
      <c r="O17" s="96"/>
      <c r="P17" s="96"/>
      <c r="Q17" s="96"/>
      <c r="R17" s="96"/>
      <c r="S17" s="96"/>
      <c r="AV17" s="42">
        <f>IF(IFERROR(MATCH($B17,Feiertage!$B$2:$B$49,0)&gt;0,0),1,0)</f>
        <v>0</v>
      </c>
      <c r="AW17" s="58">
        <f t="shared" si="2"/>
        <v>2.0833333333333332E-2</v>
      </c>
      <c r="AX17" s="59">
        <f t="shared" si="3"/>
        <v>0</v>
      </c>
      <c r="AY17" s="59">
        <f t="shared" si="4"/>
        <v>0</v>
      </c>
    </row>
    <row r="18" spans="2:51" ht="18.75" x14ac:dyDescent="0.3">
      <c r="B18" s="60">
        <f t="shared" si="5"/>
        <v>44725</v>
      </c>
      <c r="C18" s="61">
        <f t="shared" si="6"/>
        <v>44725</v>
      </c>
      <c r="D18" s="62"/>
      <c r="E18" s="2"/>
      <c r="F18" s="2"/>
      <c r="G18" s="2"/>
      <c r="H18" s="2"/>
      <c r="I18" s="2" t="str">
        <f t="shared" ca="1" si="7"/>
        <v/>
      </c>
      <c r="J18" s="2" t="str">
        <f>IF(AX18=0,"",IF(I18&lt;&gt;"",AX18-I18,AX18))</f>
        <v/>
      </c>
      <c r="K18" s="1">
        <f>IF(AV18=0,AY18,IF(Feiertage!$G$2="ja","00:00",AY18))</f>
        <v>0</v>
      </c>
      <c r="L18" s="19" t="str">
        <f t="shared" ca="1" si="1"/>
        <v/>
      </c>
      <c r="M18" s="96"/>
      <c r="N18" s="96"/>
      <c r="O18" s="96"/>
      <c r="P18" s="96"/>
      <c r="Q18" s="96"/>
      <c r="R18" s="96"/>
      <c r="S18" s="96"/>
      <c r="AV18" s="42">
        <f>IF(IFERROR(MATCH($B18,Feiertage!$B$2:$B$49,0)&gt;0,0),1,0)</f>
        <v>0</v>
      </c>
      <c r="AW18" s="58">
        <f t="shared" si="2"/>
        <v>2.0833333333333332E-2</v>
      </c>
      <c r="AX18" s="59">
        <f t="shared" si="3"/>
        <v>0</v>
      </c>
      <c r="AY18" s="59">
        <f t="shared" si="4"/>
        <v>0</v>
      </c>
    </row>
    <row r="19" spans="2:51" ht="18.75" x14ac:dyDescent="0.3">
      <c r="B19" s="60">
        <f t="shared" si="5"/>
        <v>44726</v>
      </c>
      <c r="C19" s="61">
        <f t="shared" si="6"/>
        <v>44726</v>
      </c>
      <c r="D19" s="62"/>
      <c r="E19" s="2"/>
      <c r="F19" s="2"/>
      <c r="G19" s="2"/>
      <c r="H19" s="2"/>
      <c r="I19" s="2" t="str">
        <f t="shared" ca="1" si="7"/>
        <v/>
      </c>
      <c r="J19" s="2" t="str">
        <f t="shared" si="0"/>
        <v/>
      </c>
      <c r="K19" s="1">
        <f>IF(AV19=0,AY19,IF(Feiertage!$G$2="ja","00:00",AY19))</f>
        <v>0.33333333333333331</v>
      </c>
      <c r="L19" s="19" t="str">
        <f t="shared" ca="1" si="1"/>
        <v/>
      </c>
      <c r="M19" s="96"/>
      <c r="N19" s="96"/>
      <c r="O19" s="96"/>
      <c r="P19" s="96"/>
      <c r="Q19" s="96"/>
      <c r="R19" s="96"/>
      <c r="S19" s="96"/>
      <c r="AV19" s="42">
        <f>IF(IFERROR(MATCH($B19,Feiertage!$B$2:$B$49,0)&gt;0,0),1,0)</f>
        <v>0</v>
      </c>
      <c r="AW19" s="58">
        <f t="shared" si="2"/>
        <v>2.0833333333333332E-2</v>
      </c>
      <c r="AX19" s="59">
        <f t="shared" si="3"/>
        <v>0</v>
      </c>
      <c r="AY19" s="59">
        <f t="shared" si="4"/>
        <v>0.33333333333333331</v>
      </c>
    </row>
    <row r="20" spans="2:51" ht="18.75" x14ac:dyDescent="0.3">
      <c r="B20" s="60">
        <f t="shared" si="5"/>
        <v>44727</v>
      </c>
      <c r="C20" s="61">
        <f t="shared" si="6"/>
        <v>44727</v>
      </c>
      <c r="D20" s="62"/>
      <c r="E20" s="2"/>
      <c r="F20" s="2"/>
      <c r="G20" s="2"/>
      <c r="H20" s="2"/>
      <c r="I20" s="2" t="str">
        <f t="shared" ca="1" si="7"/>
        <v/>
      </c>
      <c r="J20" s="2" t="str">
        <f t="shared" si="0"/>
        <v/>
      </c>
      <c r="K20" s="1">
        <f>IF(AV20=0,AY20,IF(Feiertage!$G$2="ja","00:00",AY20))</f>
        <v>0.33333333333333331</v>
      </c>
      <c r="L20" s="19" t="str">
        <f t="shared" ca="1" si="1"/>
        <v/>
      </c>
      <c r="M20" s="96"/>
      <c r="N20" s="96"/>
      <c r="O20" s="96"/>
      <c r="P20" s="96"/>
      <c r="Q20" s="96"/>
      <c r="R20" s="96"/>
      <c r="S20" s="96"/>
      <c r="AV20" s="42">
        <f>IF(IFERROR(MATCH($B20,Feiertage!$B$2:$B$49,0)&gt;0,0),1,0)</f>
        <v>0</v>
      </c>
      <c r="AW20" s="58">
        <f t="shared" si="2"/>
        <v>2.0833333333333332E-2</v>
      </c>
      <c r="AX20" s="59">
        <f t="shared" si="3"/>
        <v>0</v>
      </c>
      <c r="AY20" s="59">
        <f t="shared" si="4"/>
        <v>0.33333333333333331</v>
      </c>
    </row>
    <row r="21" spans="2:51" ht="18.75" x14ac:dyDescent="0.3">
      <c r="B21" s="60">
        <f t="shared" si="5"/>
        <v>44728</v>
      </c>
      <c r="C21" s="61">
        <f t="shared" si="6"/>
        <v>44728</v>
      </c>
      <c r="D21" s="62"/>
      <c r="E21" s="2"/>
      <c r="F21" s="2"/>
      <c r="G21" s="2"/>
      <c r="H21" s="2"/>
      <c r="I21" s="2" t="str">
        <f t="shared" ca="1" si="7"/>
        <v/>
      </c>
      <c r="J21" s="2" t="str">
        <f t="shared" si="0"/>
        <v/>
      </c>
      <c r="K21" s="1">
        <f>IF(AV21=0,AY21,IF(Feiertage!$G$2="ja","00:00",AY21))</f>
        <v>0.33333333333333331</v>
      </c>
      <c r="L21" s="19" t="str">
        <f t="shared" ca="1" si="1"/>
        <v/>
      </c>
      <c r="M21" s="96"/>
      <c r="N21" s="96"/>
      <c r="O21" s="96"/>
      <c r="P21" s="96"/>
      <c r="Q21" s="96"/>
      <c r="R21" s="96"/>
      <c r="S21" s="96"/>
      <c r="AV21" s="42">
        <f>IF(IFERROR(MATCH($B21,Feiertage!$B$2:$B$49,0)&gt;0,0),1,0)</f>
        <v>0</v>
      </c>
      <c r="AW21" s="58">
        <f t="shared" si="2"/>
        <v>2.0833333333333332E-2</v>
      </c>
      <c r="AX21" s="59">
        <f t="shared" si="3"/>
        <v>0</v>
      </c>
      <c r="AY21" s="59">
        <f t="shared" si="4"/>
        <v>0.33333333333333331</v>
      </c>
    </row>
    <row r="22" spans="2:51" ht="18.75" x14ac:dyDescent="0.3">
      <c r="B22" s="60">
        <f t="shared" si="5"/>
        <v>44729</v>
      </c>
      <c r="C22" s="61">
        <f t="shared" si="6"/>
        <v>44729</v>
      </c>
      <c r="D22" s="62"/>
      <c r="E22" s="2"/>
      <c r="F22" s="2"/>
      <c r="G22" s="2"/>
      <c r="H22" s="2"/>
      <c r="I22" s="2" t="str">
        <f t="shared" ca="1" si="7"/>
        <v/>
      </c>
      <c r="J22" s="2" t="str">
        <f t="shared" si="0"/>
        <v/>
      </c>
      <c r="K22" s="1">
        <f>IF(AV22=0,AY22,IF(Feiertage!$G$2="ja","00:00",AY22))</f>
        <v>0.33333333333333331</v>
      </c>
      <c r="L22" s="19" t="str">
        <f t="shared" ca="1" si="1"/>
        <v/>
      </c>
      <c r="M22" s="96"/>
      <c r="N22" s="96"/>
      <c r="O22" s="96"/>
      <c r="P22" s="96"/>
      <c r="Q22" s="96"/>
      <c r="R22" s="96"/>
      <c r="S22" s="96"/>
      <c r="AV22" s="42">
        <f>IF(IFERROR(MATCH($B22,Feiertage!$B$2:$B$49,0)&gt;0,0),1,0)</f>
        <v>0</v>
      </c>
      <c r="AW22" s="58">
        <f t="shared" si="2"/>
        <v>2.0833333333333332E-2</v>
      </c>
      <c r="AX22" s="59">
        <f t="shared" si="3"/>
        <v>0</v>
      </c>
      <c r="AY22" s="59">
        <f t="shared" si="4"/>
        <v>0.33333333333333331</v>
      </c>
    </row>
    <row r="23" spans="2:51" ht="18.75" x14ac:dyDescent="0.3">
      <c r="B23" s="60">
        <f t="shared" si="5"/>
        <v>44730</v>
      </c>
      <c r="C23" s="61">
        <f t="shared" si="6"/>
        <v>44730</v>
      </c>
      <c r="D23" s="62"/>
      <c r="E23" s="2"/>
      <c r="F23" s="2"/>
      <c r="G23" s="2"/>
      <c r="H23" s="2"/>
      <c r="I23" s="2" t="str">
        <f t="shared" ca="1" si="7"/>
        <v/>
      </c>
      <c r="J23" s="2" t="str">
        <f t="shared" si="0"/>
        <v/>
      </c>
      <c r="K23" s="1">
        <f>IF(AV23=0,AY23,IF(Feiertage!$G$2="ja","00:00",AY23))</f>
        <v>0.33333333333333331</v>
      </c>
      <c r="L23" s="19" t="str">
        <f t="shared" ca="1" si="1"/>
        <v/>
      </c>
      <c r="M23" s="96"/>
      <c r="N23" s="96"/>
      <c r="O23" s="96"/>
      <c r="P23" s="96"/>
      <c r="Q23" s="96"/>
      <c r="R23" s="96"/>
      <c r="S23" s="96"/>
      <c r="AV23" s="42">
        <f>IF(IFERROR(MATCH($B23,Feiertage!$B$2:$B$49,0)&gt;0,0),1,0)</f>
        <v>0</v>
      </c>
      <c r="AW23" s="58">
        <f t="shared" si="2"/>
        <v>2.0833333333333332E-2</v>
      </c>
      <c r="AX23" s="59">
        <f t="shared" si="3"/>
        <v>0</v>
      </c>
      <c r="AY23" s="59">
        <f t="shared" si="4"/>
        <v>0.33333333333333331</v>
      </c>
    </row>
    <row r="24" spans="2:51" ht="18.75" x14ac:dyDescent="0.3">
      <c r="B24" s="60">
        <f t="shared" si="5"/>
        <v>44731</v>
      </c>
      <c r="C24" s="61">
        <f t="shared" si="6"/>
        <v>44731</v>
      </c>
      <c r="D24" s="62"/>
      <c r="E24" s="2"/>
      <c r="F24" s="2"/>
      <c r="G24" s="2"/>
      <c r="H24" s="2"/>
      <c r="I24" s="2" t="str">
        <f t="shared" ca="1" si="7"/>
        <v/>
      </c>
      <c r="J24" s="2" t="str">
        <f t="shared" si="0"/>
        <v/>
      </c>
      <c r="K24" s="1">
        <f>IF(AV24=0,AY24,IF(Feiertage!$G$2="ja","00:00",AY24))</f>
        <v>0</v>
      </c>
      <c r="L24" s="19" t="str">
        <f t="shared" ca="1" si="1"/>
        <v/>
      </c>
      <c r="M24" s="96"/>
      <c r="N24" s="96"/>
      <c r="O24" s="96"/>
      <c r="P24" s="96"/>
      <c r="Q24" s="96"/>
      <c r="R24" s="96"/>
      <c r="S24" s="96"/>
      <c r="AV24" s="42">
        <f>IF(IFERROR(MATCH($B24,Feiertage!$B$2:$B$49,0)&gt;0,0),1,0)</f>
        <v>0</v>
      </c>
      <c r="AW24" s="58">
        <f t="shared" si="2"/>
        <v>2.0833333333333332E-2</v>
      </c>
      <c r="AX24" s="59">
        <f t="shared" si="3"/>
        <v>0</v>
      </c>
      <c r="AY24" s="59">
        <f t="shared" si="4"/>
        <v>0</v>
      </c>
    </row>
    <row r="25" spans="2:51" ht="18.75" x14ac:dyDescent="0.3">
      <c r="B25" s="60">
        <f t="shared" si="5"/>
        <v>44732</v>
      </c>
      <c r="C25" s="61">
        <f t="shared" si="6"/>
        <v>44732</v>
      </c>
      <c r="D25" s="62"/>
      <c r="E25" s="2"/>
      <c r="F25" s="2"/>
      <c r="G25" s="2"/>
      <c r="H25" s="2"/>
      <c r="I25" s="2" t="str">
        <f t="shared" ca="1" si="7"/>
        <v/>
      </c>
      <c r="J25" s="2" t="str">
        <f t="shared" si="0"/>
        <v/>
      </c>
      <c r="K25" s="1">
        <f>IF(AV25=0,AY25,IF(Feiertage!$G$2="ja","00:00",AY25))</f>
        <v>0</v>
      </c>
      <c r="L25" s="19" t="str">
        <f t="shared" ca="1" si="1"/>
        <v/>
      </c>
      <c r="M25" s="96"/>
      <c r="N25" s="96"/>
      <c r="O25" s="96"/>
      <c r="P25" s="96"/>
      <c r="Q25" s="96"/>
      <c r="R25" s="96"/>
      <c r="S25" s="96"/>
      <c r="AV25" s="42">
        <f>IF(IFERROR(MATCH($B25,Feiertage!$B$2:$B$49,0)&gt;0,0),1,0)</f>
        <v>0</v>
      </c>
      <c r="AW25" s="58">
        <f t="shared" si="2"/>
        <v>2.0833333333333332E-2</v>
      </c>
      <c r="AX25" s="59">
        <f t="shared" si="3"/>
        <v>0</v>
      </c>
      <c r="AY25" s="59">
        <f t="shared" si="4"/>
        <v>0</v>
      </c>
    </row>
    <row r="26" spans="2:51" ht="18.75" x14ac:dyDescent="0.3">
      <c r="B26" s="60">
        <f t="shared" si="5"/>
        <v>44733</v>
      </c>
      <c r="C26" s="61">
        <f t="shared" si="6"/>
        <v>44733</v>
      </c>
      <c r="D26" s="62"/>
      <c r="E26" s="2"/>
      <c r="F26" s="2"/>
      <c r="G26" s="2"/>
      <c r="H26" s="2"/>
      <c r="I26" s="2" t="str">
        <f t="shared" ca="1" si="7"/>
        <v/>
      </c>
      <c r="J26" s="2" t="str">
        <f t="shared" si="0"/>
        <v/>
      </c>
      <c r="K26" s="1">
        <f>IF(AV26=0,AY26,IF(Feiertage!$G$2="ja","00:00",AY26))</f>
        <v>0.33333333333333331</v>
      </c>
      <c r="L26" s="19" t="str">
        <f t="shared" ca="1" si="1"/>
        <v/>
      </c>
      <c r="M26" s="96"/>
      <c r="N26" s="96"/>
      <c r="O26" s="96"/>
      <c r="P26" s="96"/>
      <c r="Q26" s="96"/>
      <c r="R26" s="96"/>
      <c r="S26" s="96"/>
      <c r="AV26" s="42">
        <f>IF(IFERROR(MATCH($B26,Feiertage!$B$2:$B$49,0)&gt;0,0),1,0)</f>
        <v>0</v>
      </c>
      <c r="AW26" s="58">
        <f t="shared" si="2"/>
        <v>2.0833333333333332E-2</v>
      </c>
      <c r="AX26" s="59">
        <f t="shared" si="3"/>
        <v>0</v>
      </c>
      <c r="AY26" s="59">
        <f t="shared" si="4"/>
        <v>0.33333333333333331</v>
      </c>
    </row>
    <row r="27" spans="2:51" ht="18.75" x14ac:dyDescent="0.3">
      <c r="B27" s="60">
        <f t="shared" si="5"/>
        <v>44734</v>
      </c>
      <c r="C27" s="61">
        <f t="shared" si="6"/>
        <v>44734</v>
      </c>
      <c r="D27" s="62"/>
      <c r="E27" s="2"/>
      <c r="F27" s="2"/>
      <c r="G27" s="2"/>
      <c r="H27" s="2"/>
      <c r="I27" s="2" t="str">
        <f t="shared" ca="1" si="7"/>
        <v/>
      </c>
      <c r="J27" s="2" t="str">
        <f t="shared" si="0"/>
        <v/>
      </c>
      <c r="K27" s="1">
        <f>IF(AV27=0,AY27,IF(Feiertage!$G$2="ja","00:00",AY27))</f>
        <v>0.33333333333333331</v>
      </c>
      <c r="L27" s="19" t="str">
        <f t="shared" ca="1" si="1"/>
        <v/>
      </c>
      <c r="M27" s="96"/>
      <c r="N27" s="96"/>
      <c r="O27" s="96"/>
      <c r="P27" s="96"/>
      <c r="Q27" s="96"/>
      <c r="R27" s="96"/>
      <c r="S27" s="96"/>
      <c r="AV27" s="42">
        <f>IF(IFERROR(MATCH($B27,Feiertage!$B$2:$B$49,0)&gt;0,0),1,0)</f>
        <v>0</v>
      </c>
      <c r="AW27" s="58">
        <f t="shared" si="2"/>
        <v>2.0833333333333332E-2</v>
      </c>
      <c r="AX27" s="59">
        <f t="shared" si="3"/>
        <v>0</v>
      </c>
      <c r="AY27" s="59">
        <f t="shared" si="4"/>
        <v>0.33333333333333331</v>
      </c>
    </row>
    <row r="28" spans="2:51" ht="18.75" x14ac:dyDescent="0.3">
      <c r="B28" s="60">
        <f t="shared" si="5"/>
        <v>44735</v>
      </c>
      <c r="C28" s="61">
        <f t="shared" si="6"/>
        <v>44735</v>
      </c>
      <c r="D28" s="62"/>
      <c r="E28" s="2"/>
      <c r="F28" s="2"/>
      <c r="G28" s="2"/>
      <c r="H28" s="2"/>
      <c r="I28" s="2" t="str">
        <f t="shared" ca="1" si="7"/>
        <v/>
      </c>
      <c r="J28" s="2" t="str">
        <f t="shared" si="0"/>
        <v/>
      </c>
      <c r="K28" s="1">
        <f>IF(AV28=0,AY28,IF(Feiertage!$G$2="ja","00:00",AY28))</f>
        <v>0.33333333333333331</v>
      </c>
      <c r="L28" s="19" t="str">
        <f t="shared" ca="1" si="1"/>
        <v/>
      </c>
      <c r="M28" s="96"/>
      <c r="N28" s="96"/>
      <c r="O28" s="96"/>
      <c r="P28" s="96"/>
      <c r="Q28" s="96"/>
      <c r="R28" s="96"/>
      <c r="S28" s="96"/>
      <c r="AV28" s="42">
        <f>IF(IFERROR(MATCH($B28,Feiertage!$B$2:$B$49,0)&gt;0,0),1,0)</f>
        <v>0</v>
      </c>
      <c r="AW28" s="58">
        <f t="shared" si="2"/>
        <v>2.0833333333333332E-2</v>
      </c>
      <c r="AX28" s="59">
        <f t="shared" si="3"/>
        <v>0</v>
      </c>
      <c r="AY28" s="59">
        <f t="shared" si="4"/>
        <v>0.33333333333333331</v>
      </c>
    </row>
    <row r="29" spans="2:51" ht="18.75" x14ac:dyDescent="0.3">
      <c r="B29" s="60">
        <f t="shared" si="5"/>
        <v>44736</v>
      </c>
      <c r="C29" s="61">
        <f t="shared" si="6"/>
        <v>44736</v>
      </c>
      <c r="D29" s="62"/>
      <c r="E29" s="2"/>
      <c r="F29" s="2"/>
      <c r="G29" s="2"/>
      <c r="H29" s="2"/>
      <c r="I29" s="2" t="str">
        <f t="shared" ca="1" si="7"/>
        <v/>
      </c>
      <c r="J29" s="2" t="str">
        <f t="shared" si="0"/>
        <v/>
      </c>
      <c r="K29" s="1">
        <f>IF(AV29=0,AY29,IF(Feiertage!$G$2="ja","00:00",AY29))</f>
        <v>0.33333333333333331</v>
      </c>
      <c r="L29" s="19" t="str">
        <f t="shared" ca="1" si="1"/>
        <v/>
      </c>
      <c r="M29" s="96"/>
      <c r="N29" s="96"/>
      <c r="O29" s="96"/>
      <c r="P29" s="96"/>
      <c r="Q29" s="96"/>
      <c r="R29" s="96"/>
      <c r="S29" s="96"/>
      <c r="AV29" s="42">
        <f>IF(IFERROR(MATCH($B29,Feiertage!$B$2:$B$49,0)&gt;0,0),1,0)</f>
        <v>0</v>
      </c>
      <c r="AW29" s="58">
        <f t="shared" si="2"/>
        <v>2.0833333333333332E-2</v>
      </c>
      <c r="AX29" s="59">
        <f t="shared" si="3"/>
        <v>0</v>
      </c>
      <c r="AY29" s="59">
        <f t="shared" si="4"/>
        <v>0.33333333333333331</v>
      </c>
    </row>
    <row r="30" spans="2:51" ht="18.75" x14ac:dyDescent="0.3">
      <c r="B30" s="60">
        <f t="shared" si="5"/>
        <v>44737</v>
      </c>
      <c r="C30" s="61">
        <f t="shared" si="6"/>
        <v>44737</v>
      </c>
      <c r="D30" s="62"/>
      <c r="E30" s="2"/>
      <c r="F30" s="2"/>
      <c r="G30" s="2"/>
      <c r="H30" s="2"/>
      <c r="I30" s="2" t="str">
        <f t="shared" ca="1" si="7"/>
        <v/>
      </c>
      <c r="J30" s="2" t="str">
        <f t="shared" si="0"/>
        <v/>
      </c>
      <c r="K30" s="1">
        <f>IF(AV30=0,AY30,IF(Feiertage!$G$2="ja","00:00",AY30))</f>
        <v>0.33333333333333331</v>
      </c>
      <c r="L30" s="19" t="str">
        <f t="shared" ca="1" si="1"/>
        <v/>
      </c>
      <c r="M30" s="96"/>
      <c r="N30" s="96"/>
      <c r="O30" s="96"/>
      <c r="P30" s="96"/>
      <c r="Q30" s="96"/>
      <c r="R30" s="96"/>
      <c r="S30" s="96"/>
      <c r="AV30" s="42">
        <f>IF(IFERROR(MATCH($B30,Feiertage!$B$2:$B$49,0)&gt;0,0),1,0)</f>
        <v>0</v>
      </c>
      <c r="AW30" s="58">
        <f t="shared" si="2"/>
        <v>2.0833333333333332E-2</v>
      </c>
      <c r="AX30" s="59">
        <f t="shared" si="3"/>
        <v>0</v>
      </c>
      <c r="AY30" s="59">
        <f t="shared" si="4"/>
        <v>0.33333333333333331</v>
      </c>
    </row>
    <row r="31" spans="2:51" ht="18.75" x14ac:dyDescent="0.3">
      <c r="B31" s="60">
        <f t="shared" si="5"/>
        <v>44738</v>
      </c>
      <c r="C31" s="61">
        <f t="shared" si="6"/>
        <v>44738</v>
      </c>
      <c r="D31" s="62"/>
      <c r="E31" s="2"/>
      <c r="F31" s="2"/>
      <c r="G31" s="2"/>
      <c r="H31" s="2"/>
      <c r="I31" s="2" t="str">
        <f t="shared" ca="1" si="7"/>
        <v/>
      </c>
      <c r="J31" s="2" t="str">
        <f t="shared" si="0"/>
        <v/>
      </c>
      <c r="K31" s="1">
        <f>IF(AV31=0,AY31,IF(Feiertage!$G$2="ja","00:00",AY31))</f>
        <v>0</v>
      </c>
      <c r="L31" s="19" t="str">
        <f t="shared" ca="1" si="1"/>
        <v/>
      </c>
      <c r="M31" s="96"/>
      <c r="N31" s="96"/>
      <c r="O31" s="96"/>
      <c r="P31" s="96"/>
      <c r="Q31" s="96"/>
      <c r="R31" s="96"/>
      <c r="S31" s="96"/>
      <c r="AV31" s="42">
        <f>IF(IFERROR(MATCH($B31,Feiertage!$B$2:$B$49,0)&gt;0,0),1,0)</f>
        <v>0</v>
      </c>
      <c r="AW31" s="58">
        <f t="shared" si="2"/>
        <v>2.0833333333333332E-2</v>
      </c>
      <c r="AX31" s="59">
        <f t="shared" si="3"/>
        <v>0</v>
      </c>
      <c r="AY31" s="59">
        <f t="shared" si="4"/>
        <v>0</v>
      </c>
    </row>
    <row r="32" spans="2:51" ht="18.75" x14ac:dyDescent="0.3">
      <c r="B32" s="60">
        <f t="shared" si="5"/>
        <v>44739</v>
      </c>
      <c r="C32" s="61">
        <f t="shared" si="6"/>
        <v>44739</v>
      </c>
      <c r="D32" s="62"/>
      <c r="E32" s="2"/>
      <c r="F32" s="2"/>
      <c r="G32" s="2"/>
      <c r="H32" s="2"/>
      <c r="I32" s="2" t="str">
        <f t="shared" ca="1" si="7"/>
        <v/>
      </c>
      <c r="J32" s="2" t="str">
        <f t="shared" si="0"/>
        <v/>
      </c>
      <c r="K32" s="1">
        <f>IF(AV32=0,AY32,IF(Feiertage!$G$2="ja","00:00",AY32))</f>
        <v>0</v>
      </c>
      <c r="L32" s="19" t="str">
        <f t="shared" ca="1" si="1"/>
        <v/>
      </c>
      <c r="M32" s="96"/>
      <c r="N32" s="96"/>
      <c r="O32" s="96"/>
      <c r="P32" s="96"/>
      <c r="Q32" s="96"/>
      <c r="R32" s="96"/>
      <c r="S32" s="96"/>
      <c r="AV32" s="42">
        <f>IF(IFERROR(MATCH($B32,Feiertage!$B$2:$B$49,0)&gt;0,0),1,0)</f>
        <v>0</v>
      </c>
      <c r="AW32" s="58">
        <f t="shared" si="2"/>
        <v>2.0833333333333332E-2</v>
      </c>
      <c r="AX32" s="59">
        <f t="shared" si="3"/>
        <v>0</v>
      </c>
      <c r="AY32" s="59">
        <f t="shared" si="4"/>
        <v>0</v>
      </c>
    </row>
    <row r="33" spans="2:51" ht="18.75" x14ac:dyDescent="0.3">
      <c r="B33" s="60">
        <f>IF(B32&lt;&gt;"",IF(MONTH($B$1)&lt;MONTH(B32+1),"",B32+1),"")</f>
        <v>44740</v>
      </c>
      <c r="C33" s="61">
        <f t="shared" si="6"/>
        <v>44740</v>
      </c>
      <c r="D33" s="62"/>
      <c r="E33" s="2"/>
      <c r="F33" s="2"/>
      <c r="G33" s="2"/>
      <c r="H33" s="2"/>
      <c r="I33" s="2" t="str">
        <f t="shared" ca="1" si="7"/>
        <v/>
      </c>
      <c r="J33" s="2" t="str">
        <f t="shared" si="0"/>
        <v/>
      </c>
      <c r="K33" s="1">
        <f>IF(AV33=0,AY33,IF(Feiertage!$G$2="ja","00:00",AY33))</f>
        <v>0.33333333333333331</v>
      </c>
      <c r="L33" s="19" t="str">
        <f t="shared" ca="1" si="1"/>
        <v/>
      </c>
      <c r="M33" s="96"/>
      <c r="N33" s="96"/>
      <c r="O33" s="96"/>
      <c r="P33" s="96"/>
      <c r="Q33" s="96"/>
      <c r="R33" s="96"/>
      <c r="S33" s="96"/>
      <c r="AV33" s="42">
        <f>IF(IFERROR(MATCH($B33,Feiertage!$B$2:$B$49,0)&gt;0,0),1,0)</f>
        <v>0</v>
      </c>
      <c r="AW33" s="58">
        <f>IFERROR(IF(WEEKDAY(C33)=WEEKDAY($N$5),$P$5,
IF(WEEKDAY(C33)=WEEKDAY($N$6),$P$6,
IF(WEEKDAY(C33)=WEEKDAY($N$7),$P$7,
IF(WEEKDAY(C33)=WEEKDAY($N$8),$P$8,
IF(WEEKDAY(C33)=WEEKDAY($N$9),$P$9,
IF(WEEKDAY(C33)=WEEKDAY($N$10),$P$10,
IF(WEEKDAY(C33)=WEEKDAY($N$11),$P$11,""))))))),"")</f>
        <v>2.0833333333333332E-2</v>
      </c>
      <c r="AX33" s="59">
        <f t="shared" si="3"/>
        <v>0</v>
      </c>
      <c r="AY33" s="59">
        <f>IFERROR(IF(WEEKDAY(C33)=WEEKDAY($N$5),$O$5,
IF(WEEKDAY(C33)=WEEKDAY($N$6),$O$6,
IF(WEEKDAY(C33)=WEEKDAY($N$7),$O$7,
IF(WEEKDAY(C33)=WEEKDAY($N$8),$O$8,
IF(WEEKDAY(C33)=WEEKDAY($N$9),$O$9,
IF(WEEKDAY(C33)=WEEKDAY($N$10),$O$10,
IF(WEEKDAY(C33)=WEEKDAY($N$11),$O$11,""))))))),"")</f>
        <v>0.33333333333333331</v>
      </c>
    </row>
    <row r="34" spans="2:51" ht="18.75" x14ac:dyDescent="0.3">
      <c r="B34" s="60">
        <f t="shared" ref="B34:B35" si="8">IF(B33&lt;&gt;"",IF(MONTH($B$1)&lt;MONTH(B33+1),"",B33+1),"")</f>
        <v>44741</v>
      </c>
      <c r="C34" s="61">
        <f t="shared" si="6"/>
        <v>44741</v>
      </c>
      <c r="D34" s="62"/>
      <c r="E34" s="2"/>
      <c r="F34" s="2"/>
      <c r="G34" s="2"/>
      <c r="H34" s="2"/>
      <c r="I34" s="2" t="str">
        <f t="shared" ca="1" si="7"/>
        <v/>
      </c>
      <c r="J34" s="2" t="str">
        <f t="shared" si="0"/>
        <v/>
      </c>
      <c r="K34" s="1">
        <f>IF(AV34=0,AY34,IF(Feiertage!$G$2="ja","00:00",AY34))</f>
        <v>0.33333333333333331</v>
      </c>
      <c r="L34" s="19" t="str">
        <f t="shared" ca="1" si="1"/>
        <v/>
      </c>
      <c r="M34" s="96"/>
      <c r="N34" s="96"/>
      <c r="O34" s="96"/>
      <c r="P34" s="96"/>
      <c r="Q34" s="96"/>
      <c r="R34" s="96"/>
      <c r="S34" s="96"/>
      <c r="AV34" s="42">
        <f>IF(IFERROR(MATCH($B34,Feiertage!$B$2:$B$49,0)&gt;0,0),1,0)</f>
        <v>0</v>
      </c>
      <c r="AW34" s="58">
        <f t="shared" ref="AW34:AW35" si="9">IFERROR(IF(WEEKDAY(C34)=WEEKDAY($N$5),$P$5,
IF(WEEKDAY(C34)=WEEKDAY($N$6),$P$6,
IF(WEEKDAY(C34)=WEEKDAY($N$7),$P$7,
IF(WEEKDAY(C34)=WEEKDAY($N$8),$P$8,
IF(WEEKDAY(C34)=WEEKDAY($N$9),$P$9,
IF(WEEKDAY(C34)=WEEKDAY($N$10),$P$10,
IF(WEEKDAY(C34)=WEEKDAY($N$11),$P$11,""))))))),"")</f>
        <v>2.0833333333333332E-2</v>
      </c>
      <c r="AX34" s="59">
        <f t="shared" si="3"/>
        <v>0</v>
      </c>
      <c r="AY34" s="59">
        <f t="shared" ref="AY34:AY35" si="10">IFERROR(IF(WEEKDAY(C34)=WEEKDAY($N$5),$O$5,
IF(WEEKDAY(C34)=WEEKDAY($N$6),$O$6,
IF(WEEKDAY(C34)=WEEKDAY($N$7),$O$7,
IF(WEEKDAY(C34)=WEEKDAY($N$8),$O$8,
IF(WEEKDAY(C34)=WEEKDAY($N$9),$O$9,
IF(WEEKDAY(C34)=WEEKDAY($N$10),$O$10,
IF(WEEKDAY(C34)=WEEKDAY($N$11),$O$11,""))))))),"")</f>
        <v>0.33333333333333331</v>
      </c>
    </row>
    <row r="35" spans="2:51" ht="19.5" thickBot="1" x14ac:dyDescent="0.35">
      <c r="B35" s="73" t="str">
        <f t="shared" si="8"/>
        <v/>
      </c>
      <c r="C35" s="74" t="str">
        <f t="shared" si="6"/>
        <v/>
      </c>
      <c r="D35" s="75"/>
      <c r="E35" s="3"/>
      <c r="F35" s="3"/>
      <c r="G35" s="3"/>
      <c r="H35" s="3"/>
      <c r="I35" s="4" t="str">
        <f t="shared" ca="1" si="7"/>
        <v/>
      </c>
      <c r="J35" s="4" t="str">
        <f t="shared" si="0"/>
        <v/>
      </c>
      <c r="K35" s="1" t="str">
        <f>IF(AV35=0,AY35,IF(Feiertage!$G$2="ja","00:00",AY35))</f>
        <v/>
      </c>
      <c r="L35" s="20" t="str">
        <f t="shared" ca="1" si="1"/>
        <v/>
      </c>
      <c r="M35" s="96"/>
      <c r="N35" s="96"/>
      <c r="O35" s="96"/>
      <c r="P35" s="96"/>
      <c r="Q35" s="96"/>
      <c r="R35" s="96"/>
      <c r="S35" s="96"/>
      <c r="AV35" s="42">
        <f>IF(IFERROR(MATCH($B35,Feiertage!$B$2:$B$49,0)&gt;0,0),1,0)</f>
        <v>0</v>
      </c>
      <c r="AW35" s="58" t="str">
        <f t="shared" si="9"/>
        <v/>
      </c>
      <c r="AX35" s="59">
        <f t="shared" si="3"/>
        <v>0</v>
      </c>
      <c r="AY35" s="59" t="str">
        <f t="shared" si="10"/>
        <v/>
      </c>
    </row>
    <row r="36" spans="2:51" ht="8.25" customHeight="1" thickTop="1" x14ac:dyDescent="0.25">
      <c r="B36" s="76"/>
      <c r="C36" s="72"/>
      <c r="D36" s="72"/>
      <c r="E36" s="72"/>
      <c r="F36" s="72"/>
      <c r="G36" s="72"/>
      <c r="H36" s="72"/>
      <c r="I36" s="72"/>
      <c r="J36" s="72"/>
      <c r="K36" s="72"/>
      <c r="L36" s="72"/>
    </row>
    <row r="39" spans="2:51" x14ac:dyDescent="0.25">
      <c r="M39" s="77"/>
      <c r="N39" s="78"/>
      <c r="O39" s="79"/>
    </row>
    <row r="41" spans="2:51" ht="15.75" x14ac:dyDescent="0.25">
      <c r="M41" s="80"/>
    </row>
  </sheetData>
  <sheetProtection algorithmName="SHA-512" hashValue="7fvNp9ONjUwR3+ALSZmHkMSKxHS/F2iPXRC4F7yCFXAut21+NxLAL0++A2/AEhvotwpgHGuMYjGjgKQgVVEJOA==" saltValue="2SRwEWCwLv9QfWHJ5izQvA==" spinCount="100000" sheet="1" objects="1" scenarios="1" formatCells="0" formatColumns="0" formatRows="0"/>
  <customSheetViews>
    <customSheetView guid="{4652D98A-10A8-4A41-BE02-6BC110D8BB01}" showGridLines="0">
      <pane xSplit="4" ySplit="4" topLeftCell="E5" activePane="bottomRight" state="frozen"/>
      <selection pane="bottomRight" activeCell="E40" sqref="E40"/>
      <pageMargins left="0.7" right="0.7" top="0.78740157499999996" bottom="0.78740157499999996" header="0.3" footer="0.3"/>
    </customSheetView>
  </customSheetViews>
  <mergeCells count="4">
    <mergeCell ref="N3:P3"/>
    <mergeCell ref="B1:L1"/>
    <mergeCell ref="E3:H3"/>
    <mergeCell ref="R4:S4"/>
  </mergeCells>
  <conditionalFormatting sqref="B5:L35">
    <cfRule type="expression" dxfId="14" priority="2" stopIfTrue="1">
      <formula>WEEKDAY($B5,2)&gt;5</formula>
    </cfRule>
  </conditionalFormatting>
  <pageMargins left="0.25" right="0.25" top="0.75" bottom="0.75" header="0.3" footer="0.3"/>
  <pageSetup paperSize="9" orientation="portrait" horizontalDpi="4294967293" verticalDpi="0"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stopIfTrue="1" id="{461A6E4C-C486-4E92-BE19-4D876643132E}">
            <xm:f>MATCH($B5,Feiertage!$B$2:$B$49,0)&gt;0</xm:f>
            <x14:dxf>
              <fill>
                <patternFill>
                  <bgColor theme="5" tint="0.59996337778862885"/>
                </patternFill>
              </fill>
            </x14:dxf>
          </x14:cfRule>
          <xm:sqref>B5:L35</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AY41"/>
  <sheetViews>
    <sheetView showGridLines="0" workbookViewId="0">
      <pane xSplit="4" ySplit="1" topLeftCell="E2" activePane="bottomRight" state="frozen"/>
      <selection activeCell="E5" sqref="E5"/>
      <selection pane="topRight" activeCell="E5" sqref="E5"/>
      <selection pane="bottomLeft" activeCell="E5" sqref="E5"/>
      <selection pane="bottomRight" activeCell="E5" sqref="E5"/>
    </sheetView>
  </sheetViews>
  <sheetFormatPr baseColWidth="10" defaultColWidth="10.7109375" defaultRowHeight="15" x14ac:dyDescent="0.25"/>
  <cols>
    <col min="1" max="1" width="2.28515625" style="42" customWidth="1"/>
    <col min="2" max="2" width="8.85546875" style="42" customWidth="1"/>
    <col min="3" max="3" width="5.7109375" style="42" customWidth="1"/>
    <col min="4" max="4" width="0.85546875" style="42" hidden="1" customWidth="1"/>
    <col min="5" max="8" width="6.7109375" style="42" customWidth="1"/>
    <col min="9" max="9" width="8.85546875" style="42" customWidth="1"/>
    <col min="10" max="10" width="14" style="42" customWidth="1"/>
    <col min="11" max="11" width="13.7109375" style="42" customWidth="1"/>
    <col min="12" max="12" width="14.140625" style="42" customWidth="1"/>
    <col min="13" max="13" width="13.28515625" style="42" customWidth="1"/>
    <col min="14" max="14" width="19.5703125" style="42" customWidth="1"/>
    <col min="15" max="15" width="15.7109375" style="42" customWidth="1"/>
    <col min="16" max="17" width="11.42578125" style="42"/>
    <col min="18" max="18" width="30.7109375" style="42" customWidth="1"/>
    <col min="19" max="19" width="13.28515625" style="42" customWidth="1"/>
    <col min="20" max="24" width="11.42578125" style="42"/>
    <col min="25" max="47" width="10.7109375" style="42"/>
    <col min="48" max="48" width="11.140625" style="42" customWidth="1"/>
    <col min="49" max="49" width="7.7109375" style="42" customWidth="1"/>
    <col min="50" max="50" width="6.7109375" style="42" customWidth="1"/>
    <col min="51" max="51" width="8" style="42" customWidth="1"/>
    <col min="52" max="16384" width="10.7109375" style="42"/>
  </cols>
  <sheetData>
    <row r="1" spans="1:51" ht="28.5" x14ac:dyDescent="0.45">
      <c r="A1" s="41"/>
      <c r="B1" s="110">
        <f>EDATE(Januar!$A$1,6)</f>
        <v>44742</v>
      </c>
      <c r="C1" s="110"/>
      <c r="D1" s="110"/>
      <c r="E1" s="110"/>
      <c r="F1" s="110"/>
      <c r="G1" s="110"/>
      <c r="H1" s="110"/>
      <c r="I1" s="110"/>
      <c r="J1" s="110"/>
      <c r="K1" s="110"/>
      <c r="L1" s="110"/>
    </row>
    <row r="2" spans="1:51" ht="15.75" thickBot="1" x14ac:dyDescent="0.3"/>
    <row r="3" spans="1:51" ht="21.75" thickBot="1" x14ac:dyDescent="0.4">
      <c r="E3" s="104" t="s">
        <v>0</v>
      </c>
      <c r="F3" s="105"/>
      <c r="G3" s="105"/>
      <c r="H3" s="106"/>
      <c r="I3" s="43"/>
      <c r="J3" s="43"/>
      <c r="K3" s="43"/>
      <c r="L3" s="43"/>
      <c r="N3" s="107" t="s">
        <v>10</v>
      </c>
      <c r="O3" s="108"/>
      <c r="P3" s="109"/>
    </row>
    <row r="4" spans="1:51" ht="21.75" thickBot="1" x14ac:dyDescent="0.4">
      <c r="B4" s="81" t="s">
        <v>4</v>
      </c>
      <c r="C4" s="82" t="s">
        <v>5</v>
      </c>
      <c r="D4" s="83"/>
      <c r="E4" s="93" t="s">
        <v>1</v>
      </c>
      <c r="F4" s="94" t="s">
        <v>2</v>
      </c>
      <c r="G4" s="94" t="s">
        <v>1</v>
      </c>
      <c r="H4" s="94" t="s">
        <v>2</v>
      </c>
      <c r="I4" s="94" t="s">
        <v>3</v>
      </c>
      <c r="J4" s="94" t="s">
        <v>7</v>
      </c>
      <c r="K4" s="94" t="s">
        <v>6</v>
      </c>
      <c r="L4" s="95" t="s">
        <v>52</v>
      </c>
      <c r="N4" s="84" t="s">
        <v>8</v>
      </c>
      <c r="O4" s="85" t="s">
        <v>6</v>
      </c>
      <c r="P4" s="85" t="s">
        <v>3</v>
      </c>
      <c r="R4" s="102" t="s">
        <v>13</v>
      </c>
      <c r="S4" s="103"/>
      <c r="AV4" s="49" t="s">
        <v>50</v>
      </c>
      <c r="AW4" s="50" t="s">
        <v>3</v>
      </c>
      <c r="AX4" s="51" t="s">
        <v>7</v>
      </c>
      <c r="AY4" s="52" t="s">
        <v>6</v>
      </c>
    </row>
    <row r="5" spans="1:51" ht="21.75" thickTop="1" x14ac:dyDescent="0.35">
      <c r="B5" s="53">
        <f>B1</f>
        <v>44742</v>
      </c>
      <c r="C5" s="54">
        <f>B5</f>
        <v>44742</v>
      </c>
      <c r="D5" s="55"/>
      <c r="E5" s="1"/>
      <c r="F5" s="1"/>
      <c r="G5" s="1"/>
      <c r="H5" s="1"/>
      <c r="I5" s="1" t="str">
        <f ca="1">IF(AX5=0,"",IF(AW5=0,"",IF(OR(B5&lt;=TODAY(),AX5),AW5,"")))</f>
        <v/>
      </c>
      <c r="J5" s="1" t="str">
        <f t="shared" ref="J5:J35" si="0">IF(AX5=0,"",IF(I5&lt;&gt;"",AX5-I5,AX5))</f>
        <v/>
      </c>
      <c r="K5" s="1">
        <f>IF(AV5=0,AY5,IF(Feiertage!$G$2="ja","00:00",AY5))</f>
        <v>0.33333333333333331</v>
      </c>
      <c r="L5" s="18" t="str">
        <f t="shared" ref="L5:L35" ca="1" si="1">IF(OR(B5&lt;=TODAY(),J5),IF(J5&lt;&gt;"",IF(J5-K5=0,"",J5-K5),IF(K5&lt;&gt;"",-K5,"")),"")</f>
        <v/>
      </c>
      <c r="N5" s="56">
        <v>41639</v>
      </c>
      <c r="O5" s="5">
        <v>0.33333333333333331</v>
      </c>
      <c r="P5" s="5">
        <v>2.0833333333333332E-2</v>
      </c>
      <c r="R5" s="86" t="str">
        <f xml:space="preserve"> "Übertrag aus " &amp; IF( MONTH(B1)=1, YEAR(B1)-1, TEXT(EDATE(B1,-1),"MMMM"))</f>
        <v>Übertrag aus Juni</v>
      </c>
      <c r="S5" s="21">
        <f ca="1">IF(MONTH(B1)&gt;1,INDIRECT(TEXT(EDATE(B1,-1),"MMMM")&amp;"!s9"),"")</f>
        <v>0</v>
      </c>
      <c r="AV5" s="42">
        <f>IF(IFERROR(MATCH($B5,Feiertage!$B$2:$B$49,0)&gt;0,0),1,0)</f>
        <v>0</v>
      </c>
      <c r="AW5" s="58">
        <f>IF(WEEKDAY(C5)=WEEKDAY($N$5),$P$5,
IF(WEEKDAY(C5)=WEEKDAY($N$6),$P$6,
IF(WEEKDAY(C5)=WEEKDAY($N$7),$P$7,
IF(WEEKDAY(C5)=WEEKDAY($N$8),$P$8,
IF(WEEKDAY(C5)=WEEKDAY($N$9),$P$9,
IF(WEEKDAY(C5)=WEEKDAY($N$10),$P$10,
IF(WEEKDAY(C5)=WEEKDAY($N$11),$P$11,"")))))))</f>
        <v>2.0833333333333332E-2</v>
      </c>
      <c r="AX5" s="59">
        <f>IF(F5,IF(E5,IF(E5&gt;F5,F5+"24:00"-E5,F5-E5),0),0)+IF(G5,IF(G5,IF(G5&gt;H5,H5+"24:00"-G5,H5-G5),0),0)</f>
        <v>0</v>
      </c>
      <c r="AY5" s="59">
        <f>IF(WEEKDAY(C5)=WEEKDAY($N$5),$O$5,
IF(WEEKDAY(C5)=WEEKDAY($N$6),$O$6,
IF(WEEKDAY(C5)=WEEKDAY($N$7),$O$7,
IF(WEEKDAY(C5)=WEEKDAY($N$8),$O$8,
IF(WEEKDAY(C5)=WEEKDAY($N$9),$O$9,
IF(WEEKDAY(C5)=WEEKDAY($N$10),$O$10,
IF(WEEKDAY(C5)=WEEKDAY($N$11),$O$11,"")))))))</f>
        <v>0.33333333333333331</v>
      </c>
    </row>
    <row r="6" spans="1:51" ht="21" x14ac:dyDescent="0.35">
      <c r="B6" s="60">
        <f>B5+1</f>
        <v>44743</v>
      </c>
      <c r="C6" s="61">
        <f>B6</f>
        <v>44743</v>
      </c>
      <c r="D6" s="62"/>
      <c r="E6" s="2"/>
      <c r="F6" s="2"/>
      <c r="G6" s="2"/>
      <c r="H6" s="2"/>
      <c r="I6" s="2" t="str">
        <f ca="1">IF(AX6=0,"",IF(AW6=0,"",IF(OR(B6&lt;=TODAY(),AX6),AW6,"")))</f>
        <v/>
      </c>
      <c r="J6" s="2" t="str">
        <f t="shared" si="0"/>
        <v/>
      </c>
      <c r="K6" s="1">
        <f>IF(AV6=0,AY6,IF(Feiertage!$G$2="ja","00:00",AY6))</f>
        <v>0.33333333333333331</v>
      </c>
      <c r="L6" s="19" t="str">
        <f t="shared" ca="1" si="1"/>
        <v/>
      </c>
      <c r="N6" s="63">
        <v>41640</v>
      </c>
      <c r="O6" s="6">
        <v>0.33333333333333331</v>
      </c>
      <c r="P6" s="6">
        <v>2.0833333333333332E-2</v>
      </c>
      <c r="R6" s="87" t="s">
        <v>6</v>
      </c>
      <c r="S6" s="21">
        <f>SUM(K5:K35)</f>
        <v>7.6666666666666634</v>
      </c>
      <c r="AV6" s="42">
        <f>IF(IFERROR(MATCH($B6,Feiertage!$B$2:$B$49,0)&gt;0,0),1,0)</f>
        <v>0</v>
      </c>
      <c r="AW6" s="58">
        <f t="shared" ref="AW6:AW32" si="2">IF(WEEKDAY(C6)=WEEKDAY($N$5),$P$5,
IF(WEEKDAY(C6)=WEEKDAY($N$6),$P$6,
IF(WEEKDAY(C6)=WEEKDAY($N$7),$P$7,
IF(WEEKDAY(C6)=WEEKDAY($N$8),$P$8,
IF(WEEKDAY(C6)=WEEKDAY($N$9),$P$9,
IF(WEEKDAY(C6)=WEEKDAY($N$10),$P$10,
IF(WEEKDAY(C6)=WEEKDAY($N$11),$P$11,"")))))))</f>
        <v>2.0833333333333332E-2</v>
      </c>
      <c r="AX6" s="59">
        <f t="shared" ref="AX6:AX35" si="3">IF(F6,IF(E6,IF(E6&gt;F6,F6+"24:00"-E6,F6-E6),0),0)+IF(G6,IF(G6,IF(G6&gt;H6,H6+"24:00"-G6,H6-G6),0),0)</f>
        <v>0</v>
      </c>
      <c r="AY6" s="59">
        <f t="shared" ref="AY6:AY32" si="4">IF(WEEKDAY(C6)=WEEKDAY($N$5),$O$5,
IF(WEEKDAY(C6)=WEEKDAY($N$6),$O$6,
IF(WEEKDAY(C6)=WEEKDAY($N$7),$O$7,
IF(WEEKDAY(C6)=WEEKDAY($N$8),$O$8,
IF(WEEKDAY(C6)=WEEKDAY($N$9),$O$9,
IF(WEEKDAY(C6)=WEEKDAY($N$10),$O$10,
IF(WEEKDAY(C6)=WEEKDAY($N$11),$O$11,"")))))))</f>
        <v>0.33333333333333331</v>
      </c>
    </row>
    <row r="7" spans="1:51" ht="21" x14ac:dyDescent="0.35">
      <c r="B7" s="60">
        <f t="shared" ref="B7:B32" si="5">B6+1</f>
        <v>44744</v>
      </c>
      <c r="C7" s="61">
        <f t="shared" ref="C7:C35" si="6">B7</f>
        <v>44744</v>
      </c>
      <c r="D7" s="62"/>
      <c r="E7" s="2"/>
      <c r="F7" s="2"/>
      <c r="G7" s="2"/>
      <c r="H7" s="2"/>
      <c r="I7" s="2" t="str">
        <f t="shared" ref="I7:I35" ca="1" si="7">IF(AX7=0,"",IF(AW7=0,"",IF(OR(B7&lt;=TODAY(),AX7),AW7,"")))</f>
        <v/>
      </c>
      <c r="J7" s="2" t="str">
        <f t="shared" si="0"/>
        <v/>
      </c>
      <c r="K7" s="1">
        <f>IF(AV7=0,AY7,IF(Feiertage!$G$2="ja","00:00",AY7))</f>
        <v>0.33333333333333331</v>
      </c>
      <c r="L7" s="19" t="str">
        <f t="shared" ca="1" si="1"/>
        <v/>
      </c>
      <c r="N7" s="63">
        <v>41641</v>
      </c>
      <c r="O7" s="6">
        <v>0.33333333333333331</v>
      </c>
      <c r="P7" s="6">
        <v>2.0833333333333332E-2</v>
      </c>
      <c r="R7" s="87" t="s">
        <v>7</v>
      </c>
      <c r="S7" s="21">
        <f>SUM(J5:J35)</f>
        <v>0</v>
      </c>
      <c r="AV7" s="42">
        <f>IF(IFERROR(MATCH($B7,Feiertage!$B$2:$B$49,0)&gt;0,0),1,0)</f>
        <v>0</v>
      </c>
      <c r="AW7" s="58">
        <f t="shared" si="2"/>
        <v>2.0833333333333332E-2</v>
      </c>
      <c r="AX7" s="59">
        <f t="shared" si="3"/>
        <v>0</v>
      </c>
      <c r="AY7" s="59">
        <f t="shared" si="4"/>
        <v>0.33333333333333331</v>
      </c>
    </row>
    <row r="8" spans="1:51" ht="21" x14ac:dyDescent="0.35">
      <c r="B8" s="60">
        <f t="shared" si="5"/>
        <v>44745</v>
      </c>
      <c r="C8" s="61">
        <f t="shared" si="6"/>
        <v>44745</v>
      </c>
      <c r="D8" s="62"/>
      <c r="E8" s="2"/>
      <c r="F8" s="2"/>
      <c r="G8" s="2"/>
      <c r="H8" s="2"/>
      <c r="I8" s="2" t="str">
        <f t="shared" ca="1" si="7"/>
        <v/>
      </c>
      <c r="J8" s="2" t="str">
        <f t="shared" si="0"/>
        <v/>
      </c>
      <c r="K8" s="1">
        <f>IF(AV8=0,AY8,IF(Feiertage!$G$2="ja","00:00",AY8))</f>
        <v>0</v>
      </c>
      <c r="L8" s="19" t="str">
        <f t="shared" ca="1" si="1"/>
        <v/>
      </c>
      <c r="N8" s="63">
        <v>41642</v>
      </c>
      <c r="O8" s="6">
        <v>0.33333333333333331</v>
      </c>
      <c r="P8" s="6">
        <v>2.0833333333333332E-2</v>
      </c>
      <c r="R8" s="88" t="str">
        <f xml:space="preserve"> "Saldo " &amp; TEXT(B1,"MMMM")</f>
        <v>Saldo Juli</v>
      </c>
      <c r="S8" s="21">
        <f ca="1">SUM(L5:L35)</f>
        <v>0</v>
      </c>
      <c r="AV8" s="42">
        <f>IF(IFERROR(MATCH($B8,Feiertage!$B$2:$B$49,0)&gt;0,0),1,0)</f>
        <v>0</v>
      </c>
      <c r="AW8" s="58">
        <f t="shared" si="2"/>
        <v>2.0833333333333332E-2</v>
      </c>
      <c r="AX8" s="59">
        <f t="shared" si="3"/>
        <v>0</v>
      </c>
      <c r="AY8" s="59">
        <f t="shared" si="4"/>
        <v>0</v>
      </c>
    </row>
    <row r="9" spans="1:51" ht="21.75" thickBot="1" x14ac:dyDescent="0.4">
      <c r="B9" s="60">
        <f t="shared" si="5"/>
        <v>44746</v>
      </c>
      <c r="C9" s="61">
        <f t="shared" si="6"/>
        <v>44746</v>
      </c>
      <c r="D9" s="62"/>
      <c r="E9" s="2"/>
      <c r="F9" s="2"/>
      <c r="G9" s="2"/>
      <c r="H9" s="2"/>
      <c r="I9" s="2" t="str">
        <f t="shared" ca="1" si="7"/>
        <v/>
      </c>
      <c r="J9" s="2" t="str">
        <f t="shared" si="0"/>
        <v/>
      </c>
      <c r="K9" s="1">
        <f>IF(AV9=0,AY9,IF(Feiertage!$G$2="ja","00:00",AY9))</f>
        <v>0</v>
      </c>
      <c r="L9" s="19" t="str">
        <f t="shared" ca="1" si="1"/>
        <v/>
      </c>
      <c r="N9" s="63">
        <v>41643</v>
      </c>
      <c r="O9" s="6">
        <v>0.33333333333333331</v>
      </c>
      <c r="P9" s="6">
        <v>2.0833333333333332E-2</v>
      </c>
      <c r="R9" s="89" t="str">
        <f xml:space="preserve"> "Übertrag in " &amp;  IF( MONTH(B1)=12, YEAR(B1)+1, TEXT(EDATE(B1,1),"MMMM"))</f>
        <v>Übertrag in August</v>
      </c>
      <c r="S9" s="22">
        <f ca="1">IF(S5="",0,S5)+S8</f>
        <v>0</v>
      </c>
      <c r="AV9" s="42">
        <f>IF(IFERROR(MATCH($B9,Feiertage!$B$2:$B$49,0)&gt;0,0),1,0)</f>
        <v>0</v>
      </c>
      <c r="AW9" s="58">
        <f t="shared" si="2"/>
        <v>2.0833333333333332E-2</v>
      </c>
      <c r="AX9" s="59">
        <f t="shared" si="3"/>
        <v>0</v>
      </c>
      <c r="AY9" s="59">
        <f t="shared" si="4"/>
        <v>0</v>
      </c>
    </row>
    <row r="10" spans="1:51" ht="18.75" x14ac:dyDescent="0.3">
      <c r="B10" s="60">
        <f t="shared" si="5"/>
        <v>44747</v>
      </c>
      <c r="C10" s="61">
        <f t="shared" si="6"/>
        <v>44747</v>
      </c>
      <c r="D10" s="62"/>
      <c r="E10" s="2"/>
      <c r="F10" s="2"/>
      <c r="G10" s="2"/>
      <c r="H10" s="2"/>
      <c r="I10" s="2" t="str">
        <f t="shared" ca="1" si="7"/>
        <v/>
      </c>
      <c r="J10" s="2" t="str">
        <f t="shared" si="0"/>
        <v/>
      </c>
      <c r="K10" s="1">
        <f>IF(AV10=0,AY10,IF(Feiertage!$G$2="ja","00:00",AY10))</f>
        <v>0.33333333333333331</v>
      </c>
      <c r="L10" s="19" t="str">
        <f t="shared" ca="1" si="1"/>
        <v/>
      </c>
      <c r="N10" s="67">
        <v>41644</v>
      </c>
      <c r="O10" s="7">
        <v>0</v>
      </c>
      <c r="P10" s="7">
        <v>2.0833333333333332E-2</v>
      </c>
      <c r="AV10" s="42">
        <f>IF(IFERROR(MATCH($B10,Feiertage!$B$2:$B$49,0)&gt;0,0),1,0)</f>
        <v>0</v>
      </c>
      <c r="AW10" s="58">
        <f t="shared" si="2"/>
        <v>2.0833333333333332E-2</v>
      </c>
      <c r="AX10" s="59">
        <f t="shared" si="3"/>
        <v>0</v>
      </c>
      <c r="AY10" s="59">
        <f t="shared" si="4"/>
        <v>0.33333333333333331</v>
      </c>
    </row>
    <row r="11" spans="1:51" ht="19.5" thickBot="1" x14ac:dyDescent="0.35">
      <c r="B11" s="60">
        <f t="shared" si="5"/>
        <v>44748</v>
      </c>
      <c r="C11" s="61">
        <f t="shared" si="6"/>
        <v>44748</v>
      </c>
      <c r="D11" s="62"/>
      <c r="E11" s="2"/>
      <c r="F11" s="2"/>
      <c r="G11" s="2"/>
      <c r="H11" s="2"/>
      <c r="I11" s="2" t="str">
        <f t="shared" ca="1" si="7"/>
        <v/>
      </c>
      <c r="J11" s="2" t="str">
        <f t="shared" si="0"/>
        <v/>
      </c>
      <c r="K11" s="1">
        <f>IF(AV11=0,AY11,IF(Feiertage!$G$2="ja","00:00",AY11))</f>
        <v>0.33333333333333331</v>
      </c>
      <c r="L11" s="19" t="str">
        <f t="shared" ca="1" si="1"/>
        <v/>
      </c>
      <c r="N11" s="68">
        <v>41645</v>
      </c>
      <c r="O11" s="8">
        <v>0</v>
      </c>
      <c r="P11" s="8">
        <v>2.0833333333333332E-2</v>
      </c>
      <c r="AV11" s="42">
        <f>IF(IFERROR(MATCH($B11,Feiertage!$B$2:$B$49,0)&gt;0,0),1,0)</f>
        <v>0</v>
      </c>
      <c r="AW11" s="58">
        <f t="shared" si="2"/>
        <v>2.0833333333333332E-2</v>
      </c>
      <c r="AX11" s="59">
        <f t="shared" si="3"/>
        <v>0</v>
      </c>
      <c r="AY11" s="59">
        <f t="shared" si="4"/>
        <v>0.33333333333333331</v>
      </c>
    </row>
    <row r="12" spans="1:51" ht="20.25" thickTop="1" thickBot="1" x14ac:dyDescent="0.35">
      <c r="B12" s="60">
        <f t="shared" si="5"/>
        <v>44749</v>
      </c>
      <c r="C12" s="61">
        <f t="shared" si="6"/>
        <v>44749</v>
      </c>
      <c r="D12" s="62"/>
      <c r="E12" s="2"/>
      <c r="F12" s="2"/>
      <c r="G12" s="2"/>
      <c r="H12" s="2"/>
      <c r="I12" s="2" t="str">
        <f t="shared" ca="1" si="7"/>
        <v/>
      </c>
      <c r="J12" s="2" t="str">
        <f t="shared" si="0"/>
        <v/>
      </c>
      <c r="K12" s="1">
        <f>IF(AV12=0,AY12,IF(Feiertage!$G$2="ja","00:00",AY12))</f>
        <v>0.33333333333333331</v>
      </c>
      <c r="L12" s="19" t="str">
        <f t="shared" ca="1" si="1"/>
        <v/>
      </c>
      <c r="N12" s="69" t="s">
        <v>9</v>
      </c>
      <c r="O12" s="70">
        <f>SUM(O5:O11)</f>
        <v>1.6666666666666665</v>
      </c>
      <c r="P12" s="71"/>
      <c r="AV12" s="42">
        <f>IF(IFERROR(MATCH($B12,Feiertage!$B$2:$B$49,0)&gt;0,0),1,0)</f>
        <v>0</v>
      </c>
      <c r="AW12" s="58">
        <f t="shared" si="2"/>
        <v>2.0833333333333332E-2</v>
      </c>
      <c r="AX12" s="59">
        <f t="shared" si="3"/>
        <v>0</v>
      </c>
      <c r="AY12" s="59">
        <f t="shared" si="4"/>
        <v>0.33333333333333331</v>
      </c>
    </row>
    <row r="13" spans="1:51" ht="19.5" thickTop="1" x14ac:dyDescent="0.3">
      <c r="B13" s="60">
        <f t="shared" si="5"/>
        <v>44750</v>
      </c>
      <c r="C13" s="61">
        <f t="shared" si="6"/>
        <v>44750</v>
      </c>
      <c r="D13" s="62"/>
      <c r="E13" s="2"/>
      <c r="F13" s="2"/>
      <c r="G13" s="2"/>
      <c r="H13" s="2"/>
      <c r="I13" s="2" t="str">
        <f t="shared" ca="1" si="7"/>
        <v/>
      </c>
      <c r="J13" s="2" t="str">
        <f t="shared" si="0"/>
        <v/>
      </c>
      <c r="K13" s="1">
        <f>IF(AV13=0,AY13,IF(Feiertage!$G$2="ja","00:00",AY13))</f>
        <v>0.33333333333333331</v>
      </c>
      <c r="L13" s="19" t="str">
        <f t="shared" ca="1" si="1"/>
        <v/>
      </c>
      <c r="M13" s="96"/>
      <c r="N13" s="97"/>
      <c r="O13" s="97"/>
      <c r="P13" s="96"/>
      <c r="Q13" s="96"/>
      <c r="R13" s="96"/>
      <c r="S13" s="96"/>
      <c r="AV13" s="42">
        <f>IF(IFERROR(MATCH($B13,Feiertage!$B$2:$B$49,0)&gt;0,0),1,0)</f>
        <v>0</v>
      </c>
      <c r="AW13" s="58">
        <f t="shared" si="2"/>
        <v>2.0833333333333332E-2</v>
      </c>
      <c r="AX13" s="59">
        <f t="shared" si="3"/>
        <v>0</v>
      </c>
      <c r="AY13" s="59">
        <f t="shared" si="4"/>
        <v>0.33333333333333331</v>
      </c>
    </row>
    <row r="14" spans="1:51" ht="18.75" x14ac:dyDescent="0.3">
      <c r="B14" s="60">
        <f t="shared" si="5"/>
        <v>44751</v>
      </c>
      <c r="C14" s="61">
        <f t="shared" si="6"/>
        <v>44751</v>
      </c>
      <c r="D14" s="62"/>
      <c r="E14" s="2"/>
      <c r="F14" s="2"/>
      <c r="G14" s="2"/>
      <c r="H14" s="2"/>
      <c r="I14" s="2" t="str">
        <f t="shared" ca="1" si="7"/>
        <v/>
      </c>
      <c r="J14" s="2" t="str">
        <f t="shared" si="0"/>
        <v/>
      </c>
      <c r="K14" s="1">
        <f>IF(AV14=0,AY14,IF(Feiertage!$G$2="ja","00:00",AY14))</f>
        <v>0.33333333333333331</v>
      </c>
      <c r="L14" s="19" t="str">
        <f t="shared" ca="1" si="1"/>
        <v/>
      </c>
      <c r="M14" s="96"/>
      <c r="N14" s="98"/>
      <c r="O14" s="99"/>
      <c r="P14" s="98"/>
      <c r="Q14" s="96"/>
      <c r="R14" s="96"/>
      <c r="S14" s="96"/>
      <c r="AV14" s="42">
        <f>IF(IFERROR(MATCH($B14,Feiertage!$B$2:$B$49,0)&gt;0,0),1,0)</f>
        <v>0</v>
      </c>
      <c r="AW14" s="58">
        <f t="shared" si="2"/>
        <v>2.0833333333333332E-2</v>
      </c>
      <c r="AX14" s="59">
        <f t="shared" si="3"/>
        <v>0</v>
      </c>
      <c r="AY14" s="59">
        <f t="shared" si="4"/>
        <v>0.33333333333333331</v>
      </c>
    </row>
    <row r="15" spans="1:51" ht="18.75" x14ac:dyDescent="0.3">
      <c r="B15" s="60">
        <f t="shared" si="5"/>
        <v>44752</v>
      </c>
      <c r="C15" s="61">
        <f t="shared" si="6"/>
        <v>44752</v>
      </c>
      <c r="D15" s="62"/>
      <c r="E15" s="2"/>
      <c r="F15" s="2"/>
      <c r="G15" s="2"/>
      <c r="H15" s="2"/>
      <c r="I15" s="2" t="str">
        <f t="shared" ca="1" si="7"/>
        <v/>
      </c>
      <c r="J15" s="2" t="str">
        <f t="shared" si="0"/>
        <v/>
      </c>
      <c r="K15" s="1">
        <f>IF(AV15=0,AY15,IF(Feiertage!$G$2="ja","00:00",AY15))</f>
        <v>0</v>
      </c>
      <c r="L15" s="19" t="str">
        <f ca="1">IF(OR(B15&lt;=TODAY(),J15),IF(J15&lt;&gt;"",IF(J15-K15=0,"",J15-K15),IF(K15&lt;&gt;"",-K15,"")),"")</f>
        <v/>
      </c>
      <c r="M15" s="96"/>
      <c r="N15" s="96"/>
      <c r="O15" s="96"/>
      <c r="P15" s="96"/>
      <c r="Q15" s="96"/>
      <c r="R15" s="96"/>
      <c r="S15" s="96"/>
      <c r="AV15" s="42">
        <f>IF(IFERROR(MATCH($B15,Feiertage!$B$2:$B$49,0)&gt;0,0),1,0)</f>
        <v>0</v>
      </c>
      <c r="AW15" s="58">
        <f t="shared" si="2"/>
        <v>2.0833333333333332E-2</v>
      </c>
      <c r="AX15" s="59">
        <f t="shared" si="3"/>
        <v>0</v>
      </c>
      <c r="AY15" s="59">
        <f t="shared" si="4"/>
        <v>0</v>
      </c>
    </row>
    <row r="16" spans="1:51" ht="18.75" x14ac:dyDescent="0.3">
      <c r="B16" s="60">
        <f t="shared" si="5"/>
        <v>44753</v>
      </c>
      <c r="C16" s="61">
        <f t="shared" si="6"/>
        <v>44753</v>
      </c>
      <c r="D16" s="62"/>
      <c r="E16" s="2"/>
      <c r="F16" s="2"/>
      <c r="G16" s="2"/>
      <c r="H16" s="2"/>
      <c r="I16" s="2" t="str">
        <f t="shared" ca="1" si="7"/>
        <v/>
      </c>
      <c r="J16" s="2" t="str">
        <f t="shared" si="0"/>
        <v/>
      </c>
      <c r="K16" s="1">
        <f>IF(AV16=0,AY16,IF(Feiertage!$G$2="ja","00:00",AY16))</f>
        <v>0</v>
      </c>
      <c r="L16" s="19" t="str">
        <f t="shared" ca="1" si="1"/>
        <v/>
      </c>
      <c r="M16" s="96"/>
      <c r="N16" s="96"/>
      <c r="O16" s="96"/>
      <c r="P16" s="96"/>
      <c r="Q16" s="96"/>
      <c r="R16" s="96"/>
      <c r="S16" s="96"/>
      <c r="AV16" s="42">
        <f>IF(IFERROR(MATCH($B16,Feiertage!$B$2:$B$49,0)&gt;0,0),1,0)</f>
        <v>0</v>
      </c>
      <c r="AW16" s="58">
        <f t="shared" si="2"/>
        <v>2.0833333333333332E-2</v>
      </c>
      <c r="AX16" s="59">
        <f t="shared" si="3"/>
        <v>0</v>
      </c>
      <c r="AY16" s="59">
        <f t="shared" si="4"/>
        <v>0</v>
      </c>
    </row>
    <row r="17" spans="2:51" ht="18.75" x14ac:dyDescent="0.3">
      <c r="B17" s="60">
        <f t="shared" si="5"/>
        <v>44754</v>
      </c>
      <c r="C17" s="61">
        <f t="shared" si="6"/>
        <v>44754</v>
      </c>
      <c r="D17" s="62"/>
      <c r="E17" s="2"/>
      <c r="F17" s="2"/>
      <c r="G17" s="2"/>
      <c r="H17" s="2"/>
      <c r="I17" s="2" t="str">
        <f t="shared" ca="1" si="7"/>
        <v/>
      </c>
      <c r="J17" s="2" t="str">
        <f t="shared" si="0"/>
        <v/>
      </c>
      <c r="K17" s="1">
        <f>IF(AV17=0,AY17,IF(Feiertage!$G$2="ja","00:00",AY17))</f>
        <v>0.33333333333333331</v>
      </c>
      <c r="L17" s="19" t="str">
        <f t="shared" ca="1" si="1"/>
        <v/>
      </c>
      <c r="M17" s="96"/>
      <c r="N17" s="96"/>
      <c r="O17" s="96"/>
      <c r="P17" s="96"/>
      <c r="Q17" s="96"/>
      <c r="R17" s="96"/>
      <c r="S17" s="96"/>
      <c r="AV17" s="42">
        <f>IF(IFERROR(MATCH($B17,Feiertage!$B$2:$B$49,0)&gt;0,0),1,0)</f>
        <v>0</v>
      </c>
      <c r="AW17" s="58">
        <f t="shared" si="2"/>
        <v>2.0833333333333332E-2</v>
      </c>
      <c r="AX17" s="59">
        <f t="shared" si="3"/>
        <v>0</v>
      </c>
      <c r="AY17" s="59">
        <f t="shared" si="4"/>
        <v>0.33333333333333331</v>
      </c>
    </row>
    <row r="18" spans="2:51" ht="18.75" x14ac:dyDescent="0.3">
      <c r="B18" s="60">
        <f t="shared" si="5"/>
        <v>44755</v>
      </c>
      <c r="C18" s="61">
        <f t="shared" si="6"/>
        <v>44755</v>
      </c>
      <c r="D18" s="62"/>
      <c r="E18" s="2"/>
      <c r="F18" s="2"/>
      <c r="G18" s="2"/>
      <c r="H18" s="2"/>
      <c r="I18" s="2" t="str">
        <f t="shared" ca="1" si="7"/>
        <v/>
      </c>
      <c r="J18" s="2" t="str">
        <f>IF(AX18=0,"",IF(I18&lt;&gt;"",AX18-I18,AX18))</f>
        <v/>
      </c>
      <c r="K18" s="1">
        <f>IF(AV18=0,AY18,IF(Feiertage!$G$2="ja","00:00",AY18))</f>
        <v>0.33333333333333331</v>
      </c>
      <c r="L18" s="19" t="str">
        <f t="shared" ca="1" si="1"/>
        <v/>
      </c>
      <c r="M18" s="96"/>
      <c r="N18" s="96"/>
      <c r="O18" s="96"/>
      <c r="P18" s="96"/>
      <c r="Q18" s="96"/>
      <c r="R18" s="96"/>
      <c r="S18" s="96"/>
      <c r="AV18" s="42">
        <f>IF(IFERROR(MATCH($B18,Feiertage!$B$2:$B$49,0)&gt;0,0),1,0)</f>
        <v>0</v>
      </c>
      <c r="AW18" s="58">
        <f t="shared" si="2"/>
        <v>2.0833333333333332E-2</v>
      </c>
      <c r="AX18" s="59">
        <f t="shared" si="3"/>
        <v>0</v>
      </c>
      <c r="AY18" s="59">
        <f t="shared" si="4"/>
        <v>0.33333333333333331</v>
      </c>
    </row>
    <row r="19" spans="2:51" ht="18.75" x14ac:dyDescent="0.3">
      <c r="B19" s="60">
        <f t="shared" si="5"/>
        <v>44756</v>
      </c>
      <c r="C19" s="61">
        <f t="shared" si="6"/>
        <v>44756</v>
      </c>
      <c r="D19" s="62"/>
      <c r="E19" s="2"/>
      <c r="F19" s="2"/>
      <c r="G19" s="2"/>
      <c r="H19" s="2"/>
      <c r="I19" s="2" t="str">
        <f t="shared" ca="1" si="7"/>
        <v/>
      </c>
      <c r="J19" s="2" t="str">
        <f t="shared" si="0"/>
        <v/>
      </c>
      <c r="K19" s="1">
        <f>IF(AV19=0,AY19,IF(Feiertage!$G$2="ja","00:00",AY19))</f>
        <v>0.33333333333333331</v>
      </c>
      <c r="L19" s="19" t="str">
        <f t="shared" ca="1" si="1"/>
        <v/>
      </c>
      <c r="M19" s="96"/>
      <c r="N19" s="96"/>
      <c r="O19" s="96"/>
      <c r="P19" s="96"/>
      <c r="Q19" s="96"/>
      <c r="R19" s="96"/>
      <c r="S19" s="96"/>
      <c r="AV19" s="42">
        <f>IF(IFERROR(MATCH($B19,Feiertage!$B$2:$B$49,0)&gt;0,0),1,0)</f>
        <v>0</v>
      </c>
      <c r="AW19" s="58">
        <f t="shared" si="2"/>
        <v>2.0833333333333332E-2</v>
      </c>
      <c r="AX19" s="59">
        <f t="shared" si="3"/>
        <v>0</v>
      </c>
      <c r="AY19" s="59">
        <f t="shared" si="4"/>
        <v>0.33333333333333331</v>
      </c>
    </row>
    <row r="20" spans="2:51" ht="18.75" x14ac:dyDescent="0.3">
      <c r="B20" s="60">
        <f t="shared" si="5"/>
        <v>44757</v>
      </c>
      <c r="C20" s="61">
        <f t="shared" si="6"/>
        <v>44757</v>
      </c>
      <c r="D20" s="62"/>
      <c r="E20" s="2"/>
      <c r="F20" s="2"/>
      <c r="G20" s="2"/>
      <c r="H20" s="2"/>
      <c r="I20" s="2" t="str">
        <f t="shared" ca="1" si="7"/>
        <v/>
      </c>
      <c r="J20" s="2" t="str">
        <f t="shared" si="0"/>
        <v/>
      </c>
      <c r="K20" s="1">
        <f>IF(AV20=0,AY20,IF(Feiertage!$G$2="ja","00:00",AY20))</f>
        <v>0.33333333333333331</v>
      </c>
      <c r="L20" s="19" t="str">
        <f t="shared" ca="1" si="1"/>
        <v/>
      </c>
      <c r="M20" s="96"/>
      <c r="N20" s="96"/>
      <c r="O20" s="96"/>
      <c r="P20" s="96"/>
      <c r="Q20" s="96"/>
      <c r="R20" s="96"/>
      <c r="S20" s="96"/>
      <c r="AV20" s="42">
        <f>IF(IFERROR(MATCH($B20,Feiertage!$B$2:$B$49,0)&gt;0,0),1,0)</f>
        <v>0</v>
      </c>
      <c r="AW20" s="58">
        <f t="shared" si="2"/>
        <v>2.0833333333333332E-2</v>
      </c>
      <c r="AX20" s="59">
        <f t="shared" si="3"/>
        <v>0</v>
      </c>
      <c r="AY20" s="59">
        <f t="shared" si="4"/>
        <v>0.33333333333333331</v>
      </c>
    </row>
    <row r="21" spans="2:51" ht="18.75" x14ac:dyDescent="0.3">
      <c r="B21" s="60">
        <f t="shared" si="5"/>
        <v>44758</v>
      </c>
      <c r="C21" s="61">
        <f t="shared" si="6"/>
        <v>44758</v>
      </c>
      <c r="D21" s="62"/>
      <c r="E21" s="2"/>
      <c r="F21" s="2"/>
      <c r="G21" s="2"/>
      <c r="H21" s="2"/>
      <c r="I21" s="2" t="str">
        <f t="shared" ca="1" si="7"/>
        <v/>
      </c>
      <c r="J21" s="2" t="str">
        <f t="shared" si="0"/>
        <v/>
      </c>
      <c r="K21" s="1">
        <f>IF(AV21=0,AY21,IF(Feiertage!$G$2="ja","00:00",AY21))</f>
        <v>0.33333333333333331</v>
      </c>
      <c r="L21" s="19" t="str">
        <f t="shared" ca="1" si="1"/>
        <v/>
      </c>
      <c r="M21" s="96"/>
      <c r="N21" s="96"/>
      <c r="O21" s="96"/>
      <c r="P21" s="96"/>
      <c r="Q21" s="96"/>
      <c r="R21" s="96"/>
      <c r="S21" s="96"/>
      <c r="AV21" s="42">
        <f>IF(IFERROR(MATCH($B21,Feiertage!$B$2:$B$49,0)&gt;0,0),1,0)</f>
        <v>0</v>
      </c>
      <c r="AW21" s="58">
        <f t="shared" si="2"/>
        <v>2.0833333333333332E-2</v>
      </c>
      <c r="AX21" s="59">
        <f t="shared" si="3"/>
        <v>0</v>
      </c>
      <c r="AY21" s="59">
        <f t="shared" si="4"/>
        <v>0.33333333333333331</v>
      </c>
    </row>
    <row r="22" spans="2:51" ht="18.75" x14ac:dyDescent="0.3">
      <c r="B22" s="60">
        <f t="shared" si="5"/>
        <v>44759</v>
      </c>
      <c r="C22" s="61">
        <f t="shared" si="6"/>
        <v>44759</v>
      </c>
      <c r="D22" s="62"/>
      <c r="E22" s="2"/>
      <c r="F22" s="2"/>
      <c r="G22" s="2"/>
      <c r="H22" s="2"/>
      <c r="I22" s="2" t="str">
        <f t="shared" ca="1" si="7"/>
        <v/>
      </c>
      <c r="J22" s="2" t="str">
        <f t="shared" si="0"/>
        <v/>
      </c>
      <c r="K22" s="1">
        <f>IF(AV22=0,AY22,IF(Feiertage!$G$2="ja","00:00",AY22))</f>
        <v>0</v>
      </c>
      <c r="L22" s="19" t="str">
        <f t="shared" ca="1" si="1"/>
        <v/>
      </c>
      <c r="M22" s="96"/>
      <c r="N22" s="96"/>
      <c r="O22" s="96"/>
      <c r="P22" s="96"/>
      <c r="Q22" s="96"/>
      <c r="R22" s="96"/>
      <c r="S22" s="96"/>
      <c r="AV22" s="42">
        <f>IF(IFERROR(MATCH($B22,Feiertage!$B$2:$B$49,0)&gt;0,0),1,0)</f>
        <v>0</v>
      </c>
      <c r="AW22" s="58">
        <f t="shared" si="2"/>
        <v>2.0833333333333332E-2</v>
      </c>
      <c r="AX22" s="59">
        <f t="shared" si="3"/>
        <v>0</v>
      </c>
      <c r="AY22" s="59">
        <f t="shared" si="4"/>
        <v>0</v>
      </c>
    </row>
    <row r="23" spans="2:51" ht="18.75" x14ac:dyDescent="0.3">
      <c r="B23" s="60">
        <f t="shared" si="5"/>
        <v>44760</v>
      </c>
      <c r="C23" s="61">
        <f t="shared" si="6"/>
        <v>44760</v>
      </c>
      <c r="D23" s="62"/>
      <c r="E23" s="2"/>
      <c r="F23" s="2"/>
      <c r="G23" s="2"/>
      <c r="H23" s="2"/>
      <c r="I23" s="2" t="str">
        <f t="shared" ca="1" si="7"/>
        <v/>
      </c>
      <c r="J23" s="2" t="str">
        <f t="shared" si="0"/>
        <v/>
      </c>
      <c r="K23" s="1">
        <f>IF(AV23=0,AY23,IF(Feiertage!$G$2="ja","00:00",AY23))</f>
        <v>0</v>
      </c>
      <c r="L23" s="19" t="str">
        <f t="shared" ca="1" si="1"/>
        <v/>
      </c>
      <c r="M23" s="96"/>
      <c r="N23" s="96"/>
      <c r="O23" s="96"/>
      <c r="P23" s="96"/>
      <c r="Q23" s="96"/>
      <c r="R23" s="96"/>
      <c r="S23" s="96"/>
      <c r="AV23" s="42">
        <f>IF(IFERROR(MATCH($B23,Feiertage!$B$2:$B$49,0)&gt;0,0),1,0)</f>
        <v>0</v>
      </c>
      <c r="AW23" s="58">
        <f t="shared" si="2"/>
        <v>2.0833333333333332E-2</v>
      </c>
      <c r="AX23" s="59">
        <f t="shared" si="3"/>
        <v>0</v>
      </c>
      <c r="AY23" s="59">
        <f t="shared" si="4"/>
        <v>0</v>
      </c>
    </row>
    <row r="24" spans="2:51" ht="18.75" x14ac:dyDescent="0.3">
      <c r="B24" s="60">
        <f t="shared" si="5"/>
        <v>44761</v>
      </c>
      <c r="C24" s="61">
        <f t="shared" si="6"/>
        <v>44761</v>
      </c>
      <c r="D24" s="62"/>
      <c r="E24" s="2"/>
      <c r="F24" s="2"/>
      <c r="G24" s="2"/>
      <c r="H24" s="2"/>
      <c r="I24" s="2" t="str">
        <f t="shared" ca="1" si="7"/>
        <v/>
      </c>
      <c r="J24" s="2" t="str">
        <f t="shared" si="0"/>
        <v/>
      </c>
      <c r="K24" s="1">
        <f>IF(AV24=0,AY24,IF(Feiertage!$G$2="ja","00:00",AY24))</f>
        <v>0.33333333333333331</v>
      </c>
      <c r="L24" s="19" t="str">
        <f t="shared" ca="1" si="1"/>
        <v/>
      </c>
      <c r="M24" s="96"/>
      <c r="N24" s="96"/>
      <c r="O24" s="96"/>
      <c r="P24" s="96"/>
      <c r="Q24" s="96"/>
      <c r="R24" s="96"/>
      <c r="S24" s="96"/>
      <c r="AV24" s="42">
        <f>IF(IFERROR(MATCH($B24,Feiertage!$B$2:$B$49,0)&gt;0,0),1,0)</f>
        <v>0</v>
      </c>
      <c r="AW24" s="58">
        <f t="shared" si="2"/>
        <v>2.0833333333333332E-2</v>
      </c>
      <c r="AX24" s="59">
        <f t="shared" si="3"/>
        <v>0</v>
      </c>
      <c r="AY24" s="59">
        <f t="shared" si="4"/>
        <v>0.33333333333333331</v>
      </c>
    </row>
    <row r="25" spans="2:51" ht="18.75" x14ac:dyDescent="0.3">
      <c r="B25" s="60">
        <f t="shared" si="5"/>
        <v>44762</v>
      </c>
      <c r="C25" s="61">
        <f t="shared" si="6"/>
        <v>44762</v>
      </c>
      <c r="D25" s="62"/>
      <c r="E25" s="2"/>
      <c r="F25" s="2"/>
      <c r="G25" s="2"/>
      <c r="H25" s="2"/>
      <c r="I25" s="2" t="str">
        <f t="shared" ca="1" si="7"/>
        <v/>
      </c>
      <c r="J25" s="2" t="str">
        <f t="shared" si="0"/>
        <v/>
      </c>
      <c r="K25" s="1">
        <f>IF(AV25=0,AY25,IF(Feiertage!$G$2="ja","00:00",AY25))</f>
        <v>0.33333333333333331</v>
      </c>
      <c r="L25" s="19" t="str">
        <f t="shared" ca="1" si="1"/>
        <v/>
      </c>
      <c r="M25" s="96"/>
      <c r="N25" s="96"/>
      <c r="O25" s="96"/>
      <c r="P25" s="96"/>
      <c r="Q25" s="96"/>
      <c r="R25" s="96"/>
      <c r="S25" s="96"/>
      <c r="AV25" s="42">
        <f>IF(IFERROR(MATCH($B25,Feiertage!$B$2:$B$49,0)&gt;0,0),1,0)</f>
        <v>0</v>
      </c>
      <c r="AW25" s="58">
        <f t="shared" si="2"/>
        <v>2.0833333333333332E-2</v>
      </c>
      <c r="AX25" s="59">
        <f t="shared" si="3"/>
        <v>0</v>
      </c>
      <c r="AY25" s="59">
        <f t="shared" si="4"/>
        <v>0.33333333333333331</v>
      </c>
    </row>
    <row r="26" spans="2:51" ht="18.75" x14ac:dyDescent="0.3">
      <c r="B26" s="60">
        <f t="shared" si="5"/>
        <v>44763</v>
      </c>
      <c r="C26" s="61">
        <f t="shared" si="6"/>
        <v>44763</v>
      </c>
      <c r="D26" s="62"/>
      <c r="E26" s="2"/>
      <c r="F26" s="2"/>
      <c r="G26" s="2"/>
      <c r="H26" s="2"/>
      <c r="I26" s="2" t="str">
        <f t="shared" ca="1" si="7"/>
        <v/>
      </c>
      <c r="J26" s="2" t="str">
        <f t="shared" si="0"/>
        <v/>
      </c>
      <c r="K26" s="1">
        <f>IF(AV26=0,AY26,IF(Feiertage!$G$2="ja","00:00",AY26))</f>
        <v>0.33333333333333331</v>
      </c>
      <c r="L26" s="19" t="str">
        <f t="shared" ca="1" si="1"/>
        <v/>
      </c>
      <c r="M26" s="96"/>
      <c r="N26" s="96"/>
      <c r="O26" s="96"/>
      <c r="P26" s="96"/>
      <c r="Q26" s="96"/>
      <c r="R26" s="96"/>
      <c r="S26" s="96"/>
      <c r="AV26" s="42">
        <f>IF(IFERROR(MATCH($B26,Feiertage!$B$2:$B$49,0)&gt;0,0),1,0)</f>
        <v>0</v>
      </c>
      <c r="AW26" s="58">
        <f t="shared" si="2"/>
        <v>2.0833333333333332E-2</v>
      </c>
      <c r="AX26" s="59">
        <f t="shared" si="3"/>
        <v>0</v>
      </c>
      <c r="AY26" s="59">
        <f t="shared" si="4"/>
        <v>0.33333333333333331</v>
      </c>
    </row>
    <row r="27" spans="2:51" ht="18.75" x14ac:dyDescent="0.3">
      <c r="B27" s="60">
        <f t="shared" si="5"/>
        <v>44764</v>
      </c>
      <c r="C27" s="61">
        <f t="shared" si="6"/>
        <v>44764</v>
      </c>
      <c r="D27" s="62"/>
      <c r="E27" s="2"/>
      <c r="F27" s="2"/>
      <c r="G27" s="2"/>
      <c r="H27" s="2"/>
      <c r="I27" s="2" t="str">
        <f t="shared" ca="1" si="7"/>
        <v/>
      </c>
      <c r="J27" s="2" t="str">
        <f t="shared" si="0"/>
        <v/>
      </c>
      <c r="K27" s="1">
        <f>IF(AV27=0,AY27,IF(Feiertage!$G$2="ja","00:00",AY27))</f>
        <v>0.33333333333333331</v>
      </c>
      <c r="L27" s="19" t="str">
        <f t="shared" ca="1" si="1"/>
        <v/>
      </c>
      <c r="M27" s="96"/>
      <c r="N27" s="96"/>
      <c r="O27" s="96"/>
      <c r="P27" s="96"/>
      <c r="Q27" s="96"/>
      <c r="R27" s="96"/>
      <c r="S27" s="96"/>
      <c r="AV27" s="42">
        <f>IF(IFERROR(MATCH($B27,Feiertage!$B$2:$B$49,0)&gt;0,0),1,0)</f>
        <v>0</v>
      </c>
      <c r="AW27" s="58">
        <f t="shared" si="2"/>
        <v>2.0833333333333332E-2</v>
      </c>
      <c r="AX27" s="59">
        <f t="shared" si="3"/>
        <v>0</v>
      </c>
      <c r="AY27" s="59">
        <f t="shared" si="4"/>
        <v>0.33333333333333331</v>
      </c>
    </row>
    <row r="28" spans="2:51" ht="18.75" x14ac:dyDescent="0.3">
      <c r="B28" s="60">
        <f t="shared" si="5"/>
        <v>44765</v>
      </c>
      <c r="C28" s="61">
        <f t="shared" si="6"/>
        <v>44765</v>
      </c>
      <c r="D28" s="62"/>
      <c r="E28" s="2"/>
      <c r="F28" s="2"/>
      <c r="G28" s="2"/>
      <c r="H28" s="2"/>
      <c r="I28" s="2" t="str">
        <f t="shared" ca="1" si="7"/>
        <v/>
      </c>
      <c r="J28" s="2" t="str">
        <f t="shared" si="0"/>
        <v/>
      </c>
      <c r="K28" s="1">
        <f>IF(AV28=0,AY28,IF(Feiertage!$G$2="ja","00:00",AY28))</f>
        <v>0.33333333333333331</v>
      </c>
      <c r="L28" s="19" t="str">
        <f t="shared" ca="1" si="1"/>
        <v/>
      </c>
      <c r="M28" s="96"/>
      <c r="N28" s="96"/>
      <c r="O28" s="96"/>
      <c r="P28" s="96"/>
      <c r="Q28" s="96"/>
      <c r="R28" s="96"/>
      <c r="S28" s="96"/>
      <c r="AV28" s="42">
        <f>IF(IFERROR(MATCH($B28,Feiertage!$B$2:$B$49,0)&gt;0,0),1,0)</f>
        <v>0</v>
      </c>
      <c r="AW28" s="58">
        <f t="shared" si="2"/>
        <v>2.0833333333333332E-2</v>
      </c>
      <c r="AX28" s="59">
        <f t="shared" si="3"/>
        <v>0</v>
      </c>
      <c r="AY28" s="59">
        <f t="shared" si="4"/>
        <v>0.33333333333333331</v>
      </c>
    </row>
    <row r="29" spans="2:51" ht="18.75" x14ac:dyDescent="0.3">
      <c r="B29" s="60">
        <f t="shared" si="5"/>
        <v>44766</v>
      </c>
      <c r="C29" s="61">
        <f t="shared" si="6"/>
        <v>44766</v>
      </c>
      <c r="D29" s="62"/>
      <c r="E29" s="2"/>
      <c r="F29" s="2"/>
      <c r="G29" s="2"/>
      <c r="H29" s="2"/>
      <c r="I29" s="2" t="str">
        <f t="shared" ca="1" si="7"/>
        <v/>
      </c>
      <c r="J29" s="2" t="str">
        <f t="shared" si="0"/>
        <v/>
      </c>
      <c r="K29" s="1">
        <f>IF(AV29=0,AY29,IF(Feiertage!$G$2="ja","00:00",AY29))</f>
        <v>0</v>
      </c>
      <c r="L29" s="19" t="str">
        <f t="shared" ca="1" si="1"/>
        <v/>
      </c>
      <c r="M29" s="96"/>
      <c r="N29" s="96"/>
      <c r="O29" s="96"/>
      <c r="P29" s="96"/>
      <c r="Q29" s="96"/>
      <c r="R29" s="96"/>
      <c r="S29" s="96"/>
      <c r="AV29" s="42">
        <f>IF(IFERROR(MATCH($B29,Feiertage!$B$2:$B$49,0)&gt;0,0),1,0)</f>
        <v>0</v>
      </c>
      <c r="AW29" s="58">
        <f t="shared" si="2"/>
        <v>2.0833333333333332E-2</v>
      </c>
      <c r="AX29" s="59">
        <f t="shared" si="3"/>
        <v>0</v>
      </c>
      <c r="AY29" s="59">
        <f t="shared" si="4"/>
        <v>0</v>
      </c>
    </row>
    <row r="30" spans="2:51" ht="18.75" x14ac:dyDescent="0.3">
      <c r="B30" s="60">
        <f t="shared" si="5"/>
        <v>44767</v>
      </c>
      <c r="C30" s="61">
        <f t="shared" si="6"/>
        <v>44767</v>
      </c>
      <c r="D30" s="62"/>
      <c r="E30" s="2"/>
      <c r="F30" s="2"/>
      <c r="G30" s="2"/>
      <c r="H30" s="2"/>
      <c r="I30" s="2" t="str">
        <f t="shared" ca="1" si="7"/>
        <v/>
      </c>
      <c r="J30" s="2" t="str">
        <f t="shared" si="0"/>
        <v/>
      </c>
      <c r="K30" s="1">
        <f>IF(AV30=0,AY30,IF(Feiertage!$G$2="ja","00:00",AY30))</f>
        <v>0</v>
      </c>
      <c r="L30" s="19" t="str">
        <f t="shared" ca="1" si="1"/>
        <v/>
      </c>
      <c r="M30" s="96"/>
      <c r="N30" s="96"/>
      <c r="O30" s="96"/>
      <c r="P30" s="96"/>
      <c r="Q30" s="96"/>
      <c r="R30" s="96"/>
      <c r="S30" s="96"/>
      <c r="AV30" s="42">
        <f>IF(IFERROR(MATCH($B30,Feiertage!$B$2:$B$49,0)&gt;0,0),1,0)</f>
        <v>0</v>
      </c>
      <c r="AW30" s="58">
        <f t="shared" si="2"/>
        <v>2.0833333333333332E-2</v>
      </c>
      <c r="AX30" s="59">
        <f t="shared" si="3"/>
        <v>0</v>
      </c>
      <c r="AY30" s="59">
        <f t="shared" si="4"/>
        <v>0</v>
      </c>
    </row>
    <row r="31" spans="2:51" ht="18.75" x14ac:dyDescent="0.3">
      <c r="B31" s="60">
        <f t="shared" si="5"/>
        <v>44768</v>
      </c>
      <c r="C31" s="61">
        <f t="shared" si="6"/>
        <v>44768</v>
      </c>
      <c r="D31" s="62"/>
      <c r="E31" s="2"/>
      <c r="F31" s="2"/>
      <c r="G31" s="2"/>
      <c r="H31" s="2"/>
      <c r="I31" s="2" t="str">
        <f t="shared" ca="1" si="7"/>
        <v/>
      </c>
      <c r="J31" s="2" t="str">
        <f t="shared" si="0"/>
        <v/>
      </c>
      <c r="K31" s="1">
        <f>IF(AV31=0,AY31,IF(Feiertage!$G$2="ja","00:00",AY31))</f>
        <v>0.33333333333333331</v>
      </c>
      <c r="L31" s="19" t="str">
        <f t="shared" ca="1" si="1"/>
        <v/>
      </c>
      <c r="M31" s="96"/>
      <c r="N31" s="96"/>
      <c r="O31" s="96"/>
      <c r="P31" s="96"/>
      <c r="Q31" s="96"/>
      <c r="R31" s="96"/>
      <c r="S31" s="96"/>
      <c r="AV31" s="42">
        <f>IF(IFERROR(MATCH($B31,Feiertage!$B$2:$B$49,0)&gt;0,0),1,0)</f>
        <v>0</v>
      </c>
      <c r="AW31" s="58">
        <f t="shared" si="2"/>
        <v>2.0833333333333332E-2</v>
      </c>
      <c r="AX31" s="59">
        <f t="shared" si="3"/>
        <v>0</v>
      </c>
      <c r="AY31" s="59">
        <f t="shared" si="4"/>
        <v>0.33333333333333331</v>
      </c>
    </row>
    <row r="32" spans="2:51" ht="18.75" x14ac:dyDescent="0.3">
      <c r="B32" s="60">
        <f t="shared" si="5"/>
        <v>44769</v>
      </c>
      <c r="C32" s="61">
        <f t="shared" si="6"/>
        <v>44769</v>
      </c>
      <c r="D32" s="62"/>
      <c r="E32" s="2"/>
      <c r="F32" s="2"/>
      <c r="G32" s="2"/>
      <c r="H32" s="2"/>
      <c r="I32" s="2" t="str">
        <f t="shared" ca="1" si="7"/>
        <v/>
      </c>
      <c r="J32" s="2" t="str">
        <f t="shared" si="0"/>
        <v/>
      </c>
      <c r="K32" s="1">
        <f>IF(AV32=0,AY32,IF(Feiertage!$G$2="ja","00:00",AY32))</f>
        <v>0.33333333333333331</v>
      </c>
      <c r="L32" s="19" t="str">
        <f t="shared" ca="1" si="1"/>
        <v/>
      </c>
      <c r="M32" s="96"/>
      <c r="N32" s="96"/>
      <c r="O32" s="96"/>
      <c r="P32" s="96"/>
      <c r="Q32" s="96"/>
      <c r="R32" s="96"/>
      <c r="S32" s="96"/>
      <c r="AV32" s="42">
        <f>IF(IFERROR(MATCH($B32,Feiertage!$B$2:$B$49,0)&gt;0,0),1,0)</f>
        <v>0</v>
      </c>
      <c r="AW32" s="58">
        <f t="shared" si="2"/>
        <v>2.0833333333333332E-2</v>
      </c>
      <c r="AX32" s="59">
        <f t="shared" si="3"/>
        <v>0</v>
      </c>
      <c r="AY32" s="59">
        <f t="shared" si="4"/>
        <v>0.33333333333333331</v>
      </c>
    </row>
    <row r="33" spans="2:51" ht="18.75" x14ac:dyDescent="0.3">
      <c r="B33" s="60">
        <f>IF(B32&lt;&gt;"",IF(MONTH($B$1)&lt;MONTH(B32+1),"",B32+1),"")</f>
        <v>44770</v>
      </c>
      <c r="C33" s="61">
        <f t="shared" si="6"/>
        <v>44770</v>
      </c>
      <c r="D33" s="62"/>
      <c r="E33" s="2"/>
      <c r="F33" s="2"/>
      <c r="G33" s="2"/>
      <c r="H33" s="2"/>
      <c r="I33" s="2" t="str">
        <f t="shared" ca="1" si="7"/>
        <v/>
      </c>
      <c r="J33" s="2" t="str">
        <f t="shared" si="0"/>
        <v/>
      </c>
      <c r="K33" s="1">
        <f>IF(AV33=0,AY33,IF(Feiertage!$G$2="ja","00:00",AY33))</f>
        <v>0.33333333333333331</v>
      </c>
      <c r="L33" s="19" t="str">
        <f t="shared" ca="1" si="1"/>
        <v/>
      </c>
      <c r="M33" s="96"/>
      <c r="N33" s="96"/>
      <c r="O33" s="96"/>
      <c r="P33" s="96"/>
      <c r="Q33" s="96"/>
      <c r="R33" s="96"/>
      <c r="S33" s="96"/>
      <c r="AV33" s="42">
        <f>IF(IFERROR(MATCH($B33,Feiertage!$B$2:$B$49,0)&gt;0,0),1,0)</f>
        <v>0</v>
      </c>
      <c r="AW33" s="58">
        <f>IFERROR(IF(WEEKDAY(C33)=WEEKDAY($N$5),$P$5,
IF(WEEKDAY(C33)=WEEKDAY($N$6),$P$6,
IF(WEEKDAY(C33)=WEEKDAY($N$7),$P$7,
IF(WEEKDAY(C33)=WEEKDAY($N$8),$P$8,
IF(WEEKDAY(C33)=WEEKDAY($N$9),$P$9,
IF(WEEKDAY(C33)=WEEKDAY($N$10),$P$10,
IF(WEEKDAY(C33)=WEEKDAY($N$11),$P$11,""))))))),"")</f>
        <v>2.0833333333333332E-2</v>
      </c>
      <c r="AX33" s="59">
        <f t="shared" si="3"/>
        <v>0</v>
      </c>
      <c r="AY33" s="59">
        <f>IFERROR(IF(WEEKDAY(C33)=WEEKDAY($N$5),$O$5,
IF(WEEKDAY(C33)=WEEKDAY($N$6),$O$6,
IF(WEEKDAY(C33)=WEEKDAY($N$7),$O$7,
IF(WEEKDAY(C33)=WEEKDAY($N$8),$O$8,
IF(WEEKDAY(C33)=WEEKDAY($N$9),$O$9,
IF(WEEKDAY(C33)=WEEKDAY($N$10),$O$10,
IF(WEEKDAY(C33)=WEEKDAY($N$11),$O$11,""))))))),"")</f>
        <v>0.33333333333333331</v>
      </c>
    </row>
    <row r="34" spans="2:51" ht="18.75" x14ac:dyDescent="0.3">
      <c r="B34" s="60">
        <f t="shared" ref="B34:B35" si="8">IF(B33&lt;&gt;"",IF(MONTH($B$1)&lt;MONTH(B33+1),"",B33+1),"")</f>
        <v>44771</v>
      </c>
      <c r="C34" s="61">
        <f t="shared" si="6"/>
        <v>44771</v>
      </c>
      <c r="D34" s="62"/>
      <c r="E34" s="2"/>
      <c r="F34" s="2"/>
      <c r="G34" s="2"/>
      <c r="H34" s="2"/>
      <c r="I34" s="2" t="str">
        <f t="shared" ca="1" si="7"/>
        <v/>
      </c>
      <c r="J34" s="2" t="str">
        <f t="shared" si="0"/>
        <v/>
      </c>
      <c r="K34" s="1">
        <f>IF(AV34=0,AY34,IF(Feiertage!$G$2="ja","00:00",AY34))</f>
        <v>0.33333333333333331</v>
      </c>
      <c r="L34" s="19" t="str">
        <f t="shared" ca="1" si="1"/>
        <v/>
      </c>
      <c r="M34" s="96"/>
      <c r="N34" s="96"/>
      <c r="O34" s="96"/>
      <c r="P34" s="96"/>
      <c r="Q34" s="96"/>
      <c r="R34" s="96"/>
      <c r="S34" s="96"/>
      <c r="AV34" s="42">
        <f>IF(IFERROR(MATCH($B34,Feiertage!$B$2:$B$49,0)&gt;0,0),1,0)</f>
        <v>0</v>
      </c>
      <c r="AW34" s="58">
        <f t="shared" ref="AW34:AW35" si="9">IFERROR(IF(WEEKDAY(C34)=WEEKDAY($N$5),$P$5,
IF(WEEKDAY(C34)=WEEKDAY($N$6),$P$6,
IF(WEEKDAY(C34)=WEEKDAY($N$7),$P$7,
IF(WEEKDAY(C34)=WEEKDAY($N$8),$P$8,
IF(WEEKDAY(C34)=WEEKDAY($N$9),$P$9,
IF(WEEKDAY(C34)=WEEKDAY($N$10),$P$10,
IF(WEEKDAY(C34)=WEEKDAY($N$11),$P$11,""))))))),"")</f>
        <v>2.0833333333333332E-2</v>
      </c>
      <c r="AX34" s="59">
        <f t="shared" si="3"/>
        <v>0</v>
      </c>
      <c r="AY34" s="59">
        <f t="shared" ref="AY34:AY35" si="10">IFERROR(IF(WEEKDAY(C34)=WEEKDAY($N$5),$O$5,
IF(WEEKDAY(C34)=WEEKDAY($N$6),$O$6,
IF(WEEKDAY(C34)=WEEKDAY($N$7),$O$7,
IF(WEEKDAY(C34)=WEEKDAY($N$8),$O$8,
IF(WEEKDAY(C34)=WEEKDAY($N$9),$O$9,
IF(WEEKDAY(C34)=WEEKDAY($N$10),$O$10,
IF(WEEKDAY(C34)=WEEKDAY($N$11),$O$11,""))))))),"")</f>
        <v>0.33333333333333331</v>
      </c>
    </row>
    <row r="35" spans="2:51" ht="19.5" thickBot="1" x14ac:dyDescent="0.35">
      <c r="B35" s="73">
        <f t="shared" si="8"/>
        <v>44772</v>
      </c>
      <c r="C35" s="74">
        <f t="shared" si="6"/>
        <v>44772</v>
      </c>
      <c r="D35" s="75"/>
      <c r="E35" s="3"/>
      <c r="F35" s="3"/>
      <c r="G35" s="3"/>
      <c r="H35" s="3"/>
      <c r="I35" s="4" t="str">
        <f t="shared" ca="1" si="7"/>
        <v/>
      </c>
      <c r="J35" s="4" t="str">
        <f t="shared" si="0"/>
        <v/>
      </c>
      <c r="K35" s="1">
        <f>IF(AV35=0,AY35,IF(Feiertage!$G$2="ja","00:00",AY35))</f>
        <v>0.33333333333333331</v>
      </c>
      <c r="L35" s="20" t="str">
        <f t="shared" ca="1" si="1"/>
        <v/>
      </c>
      <c r="M35" s="96"/>
      <c r="N35" s="96"/>
      <c r="O35" s="96"/>
      <c r="P35" s="96"/>
      <c r="Q35" s="96"/>
      <c r="R35" s="96"/>
      <c r="S35" s="96"/>
      <c r="AV35" s="42">
        <f>IF(IFERROR(MATCH($B35,Feiertage!$B$2:$B$49,0)&gt;0,0),1,0)</f>
        <v>0</v>
      </c>
      <c r="AW35" s="58">
        <f t="shared" si="9"/>
        <v>2.0833333333333332E-2</v>
      </c>
      <c r="AX35" s="59">
        <f t="shared" si="3"/>
        <v>0</v>
      </c>
      <c r="AY35" s="59">
        <f t="shared" si="10"/>
        <v>0.33333333333333331</v>
      </c>
    </row>
    <row r="36" spans="2:51" ht="8.25" customHeight="1" thickTop="1" x14ac:dyDescent="0.25">
      <c r="B36" s="76"/>
      <c r="C36" s="72"/>
      <c r="D36" s="72"/>
      <c r="E36" s="72"/>
      <c r="F36" s="72"/>
      <c r="G36" s="72"/>
      <c r="H36" s="72"/>
      <c r="I36" s="72"/>
      <c r="J36" s="72"/>
      <c r="K36" s="72"/>
      <c r="L36" s="72"/>
    </row>
    <row r="39" spans="2:51" x14ac:dyDescent="0.25">
      <c r="M39" s="77"/>
      <c r="N39" s="78"/>
      <c r="O39" s="79"/>
    </row>
    <row r="41" spans="2:51" ht="15.75" x14ac:dyDescent="0.25">
      <c r="M41" s="80"/>
    </row>
  </sheetData>
  <sheetProtection algorithmName="SHA-512" hashValue="Pi1+NE3x8tdCHwLRxbif+yBW5cYaT0ZGtzsAFLSlmvYD9HvKLwxQQWCnP+M0A5xe/iwOfGzj0SCXznFzksWFlg==" saltValue="8Bn5yMAuVm/pnK+/Jr85qg==" spinCount="100000" sheet="1" objects="1" scenarios="1" formatCells="0" formatColumns="0" formatRows="0"/>
  <customSheetViews>
    <customSheetView guid="{4652D98A-10A8-4A41-BE02-6BC110D8BB01}" showGridLines="0">
      <pane xSplit="4" ySplit="4" topLeftCell="E5" activePane="bottomRight" state="frozen"/>
      <selection pane="bottomRight" activeCell="E40" sqref="E40"/>
      <pageMargins left="0.7" right="0.7" top="0.78740157499999996" bottom="0.78740157499999996" header="0.3" footer="0.3"/>
    </customSheetView>
  </customSheetViews>
  <mergeCells count="4">
    <mergeCell ref="N3:P3"/>
    <mergeCell ref="B1:L1"/>
    <mergeCell ref="E3:H3"/>
    <mergeCell ref="R4:S4"/>
  </mergeCells>
  <conditionalFormatting sqref="B5:L35">
    <cfRule type="expression" dxfId="12" priority="2" stopIfTrue="1">
      <formula>WEEKDAY($B5,2)&gt;5</formula>
    </cfRule>
  </conditionalFormatting>
  <pageMargins left="0.25" right="0.25" top="0.75" bottom="0.75" header="0.3" footer="0.3"/>
  <pageSetup paperSize="9" orientation="portrait" horizontalDpi="4294967293" verticalDpi="0"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stopIfTrue="1" id="{86F59128-3BBE-42D0-9F4B-A209845D0BBB}">
            <xm:f>MATCH($B5,Feiertage!$B$2:$B$49,0)&gt;0</xm:f>
            <x14:dxf>
              <fill>
                <patternFill>
                  <bgColor theme="5" tint="0.59996337778862885"/>
                </patternFill>
              </fill>
            </x14:dxf>
          </x14:cfRule>
          <xm:sqref>B5:L35</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AY41"/>
  <sheetViews>
    <sheetView showGridLines="0" workbookViewId="0">
      <pane xSplit="4" ySplit="1" topLeftCell="E2" activePane="bottomRight" state="frozen"/>
      <selection activeCell="E5" sqref="E5"/>
      <selection pane="topRight" activeCell="E5" sqref="E5"/>
      <selection pane="bottomLeft" activeCell="E5" sqref="E5"/>
      <selection pane="bottomRight" activeCell="E5" sqref="E5"/>
    </sheetView>
  </sheetViews>
  <sheetFormatPr baseColWidth="10" defaultColWidth="10.7109375" defaultRowHeight="15" x14ac:dyDescent="0.25"/>
  <cols>
    <col min="1" max="1" width="2.28515625" style="42" customWidth="1"/>
    <col min="2" max="2" width="8.85546875" style="42" customWidth="1"/>
    <col min="3" max="3" width="5.7109375" style="42" customWidth="1"/>
    <col min="4" max="4" width="0.85546875" style="42" hidden="1" customWidth="1"/>
    <col min="5" max="8" width="6.7109375" style="42" customWidth="1"/>
    <col min="9" max="9" width="8.85546875" style="42" customWidth="1"/>
    <col min="10" max="10" width="14" style="42" customWidth="1"/>
    <col min="11" max="11" width="13.7109375" style="42" customWidth="1"/>
    <col min="12" max="12" width="14.140625" style="42" customWidth="1"/>
    <col min="13" max="13" width="13.28515625" style="42" customWidth="1"/>
    <col min="14" max="14" width="19.5703125" style="42" customWidth="1"/>
    <col min="15" max="15" width="15.7109375" style="42" customWidth="1"/>
    <col min="16" max="17" width="11.42578125" style="42"/>
    <col min="18" max="18" width="30.7109375" style="42" customWidth="1"/>
    <col min="19" max="19" width="13.28515625" style="42" customWidth="1"/>
    <col min="20" max="24" width="11.42578125" style="42"/>
    <col min="25" max="47" width="10.7109375" style="42"/>
    <col min="48" max="48" width="11.140625" style="42" customWidth="1"/>
    <col min="49" max="49" width="7.7109375" style="42" customWidth="1"/>
    <col min="50" max="50" width="6.7109375" style="42" customWidth="1"/>
    <col min="51" max="51" width="8" style="42" customWidth="1"/>
    <col min="52" max="16384" width="10.7109375" style="42"/>
  </cols>
  <sheetData>
    <row r="1" spans="1:51" ht="28.5" x14ac:dyDescent="0.45">
      <c r="A1" s="41"/>
      <c r="B1" s="110">
        <f>EDATE(Januar!$A$1,7)</f>
        <v>44773</v>
      </c>
      <c r="C1" s="110"/>
      <c r="D1" s="110"/>
      <c r="E1" s="110"/>
      <c r="F1" s="110"/>
      <c r="G1" s="110"/>
      <c r="H1" s="110"/>
      <c r="I1" s="110"/>
      <c r="J1" s="110"/>
      <c r="K1" s="110"/>
      <c r="L1" s="110"/>
    </row>
    <row r="2" spans="1:51" ht="15.75" thickBot="1" x14ac:dyDescent="0.3"/>
    <row r="3" spans="1:51" ht="21.75" thickBot="1" x14ac:dyDescent="0.4">
      <c r="E3" s="104" t="s">
        <v>0</v>
      </c>
      <c r="F3" s="105"/>
      <c r="G3" s="105"/>
      <c r="H3" s="106"/>
      <c r="I3" s="43"/>
      <c r="J3" s="43"/>
      <c r="K3" s="43"/>
      <c r="L3" s="43"/>
      <c r="N3" s="107" t="s">
        <v>10</v>
      </c>
      <c r="O3" s="108"/>
      <c r="P3" s="109"/>
    </row>
    <row r="4" spans="1:51" ht="21.75" thickBot="1" x14ac:dyDescent="0.4">
      <c r="B4" s="81" t="s">
        <v>4</v>
      </c>
      <c r="C4" s="82" t="s">
        <v>5</v>
      </c>
      <c r="D4" s="83"/>
      <c r="E4" s="93" t="s">
        <v>1</v>
      </c>
      <c r="F4" s="94" t="s">
        <v>2</v>
      </c>
      <c r="G4" s="94" t="s">
        <v>1</v>
      </c>
      <c r="H4" s="94" t="s">
        <v>2</v>
      </c>
      <c r="I4" s="94" t="s">
        <v>3</v>
      </c>
      <c r="J4" s="94" t="s">
        <v>7</v>
      </c>
      <c r="K4" s="94" t="s">
        <v>6</v>
      </c>
      <c r="L4" s="95" t="s">
        <v>52</v>
      </c>
      <c r="N4" s="84" t="s">
        <v>8</v>
      </c>
      <c r="O4" s="85" t="s">
        <v>6</v>
      </c>
      <c r="P4" s="85" t="s">
        <v>3</v>
      </c>
      <c r="R4" s="102" t="s">
        <v>13</v>
      </c>
      <c r="S4" s="103"/>
      <c r="AV4" s="49" t="s">
        <v>50</v>
      </c>
      <c r="AW4" s="50" t="s">
        <v>3</v>
      </c>
      <c r="AX4" s="51" t="s">
        <v>7</v>
      </c>
      <c r="AY4" s="52" t="s">
        <v>6</v>
      </c>
    </row>
    <row r="5" spans="1:51" ht="21.75" thickTop="1" x14ac:dyDescent="0.35">
      <c r="B5" s="53">
        <f>B1</f>
        <v>44773</v>
      </c>
      <c r="C5" s="54">
        <f>B5</f>
        <v>44773</v>
      </c>
      <c r="D5" s="55"/>
      <c r="E5" s="1"/>
      <c r="F5" s="1"/>
      <c r="G5" s="1"/>
      <c r="H5" s="1"/>
      <c r="I5" s="1" t="str">
        <f ca="1">IF(AX5=0,"",IF(AW5=0,"",IF(OR(B5&lt;=TODAY(),AX5),AW5,"")))</f>
        <v/>
      </c>
      <c r="J5" s="1" t="str">
        <f t="shared" ref="J5:J35" si="0">IF(AX5=0,"",IF(I5&lt;&gt;"",AX5-I5,AX5))</f>
        <v/>
      </c>
      <c r="K5" s="1">
        <f>IF(AV5=0,AY5,IF(Feiertage!$G$2="ja","00:00",AY5))</f>
        <v>0</v>
      </c>
      <c r="L5" s="18" t="str">
        <f t="shared" ref="L5:L35" ca="1" si="1">IF(OR(B5&lt;=TODAY(),J5),IF(J5&lt;&gt;"",IF(J5-K5=0,"",J5-K5),IF(K5&lt;&gt;"",-K5,"")),"")</f>
        <v/>
      </c>
      <c r="N5" s="56">
        <v>41639</v>
      </c>
      <c r="O5" s="5">
        <v>0.33333333333333331</v>
      </c>
      <c r="P5" s="5">
        <v>2.0833333333333332E-2</v>
      </c>
      <c r="R5" s="86" t="str">
        <f xml:space="preserve"> "Übertrag aus " &amp; IF( MONTH(B1)=1, YEAR(B1)-1, TEXT(EDATE(B1,-1),"MMMM"))</f>
        <v>Übertrag aus Juli</v>
      </c>
      <c r="S5" s="21">
        <f ca="1">IF(MONTH(B1)&gt;1,INDIRECT(TEXT(EDATE(B1,-1),"MMMM")&amp;"!s9"),"")</f>
        <v>0</v>
      </c>
      <c r="AV5" s="42">
        <f>IF(IFERROR(MATCH($B5,Feiertage!$B$2:$B$49,0)&gt;0,0),1,0)</f>
        <v>0</v>
      </c>
      <c r="AW5" s="58">
        <f>IF(WEEKDAY(C5)=WEEKDAY($N$5),$P$5,
IF(WEEKDAY(C5)=WEEKDAY($N$6),$P$6,
IF(WEEKDAY(C5)=WEEKDAY($N$7),$P$7,
IF(WEEKDAY(C5)=WEEKDAY($N$8),$P$8,
IF(WEEKDAY(C5)=WEEKDAY($N$9),$P$9,
IF(WEEKDAY(C5)=WEEKDAY($N$10),$P$10,
IF(WEEKDAY(C5)=WEEKDAY($N$11),$P$11,"")))))))</f>
        <v>2.0833333333333332E-2</v>
      </c>
      <c r="AX5" s="59">
        <f>IF(F5,IF(E5,IF(E5&gt;F5,F5+"24:00"-E5,F5-E5),0),0)+IF(G5,IF(G5,IF(G5&gt;H5,H5+"24:00"-G5,H5-G5),0),0)</f>
        <v>0</v>
      </c>
      <c r="AY5" s="59">
        <f>IF(WEEKDAY(C5)=WEEKDAY($N$5),$O$5,
IF(WEEKDAY(C5)=WEEKDAY($N$6),$O$6,
IF(WEEKDAY(C5)=WEEKDAY($N$7),$O$7,
IF(WEEKDAY(C5)=WEEKDAY($N$8),$O$8,
IF(WEEKDAY(C5)=WEEKDAY($N$9),$O$9,
IF(WEEKDAY(C5)=WEEKDAY($N$10),$O$10,
IF(WEEKDAY(C5)=WEEKDAY($N$11),$O$11,"")))))))</f>
        <v>0</v>
      </c>
    </row>
    <row r="6" spans="1:51" ht="21" x14ac:dyDescent="0.35">
      <c r="B6" s="60">
        <f>B5+1</f>
        <v>44774</v>
      </c>
      <c r="C6" s="61">
        <f>B6</f>
        <v>44774</v>
      </c>
      <c r="D6" s="62"/>
      <c r="E6" s="2"/>
      <c r="F6" s="2"/>
      <c r="G6" s="2"/>
      <c r="H6" s="2"/>
      <c r="I6" s="2" t="str">
        <f ca="1">IF(AX6=0,"",IF(AW6=0,"",IF(OR(B6&lt;=TODAY(),AX6),AW6,"")))</f>
        <v/>
      </c>
      <c r="J6" s="2" t="str">
        <f t="shared" si="0"/>
        <v/>
      </c>
      <c r="K6" s="1">
        <f>IF(AV6=0,AY6,IF(Feiertage!$G$2="ja","00:00",AY6))</f>
        <v>0</v>
      </c>
      <c r="L6" s="19" t="str">
        <f t="shared" ca="1" si="1"/>
        <v/>
      </c>
      <c r="N6" s="63">
        <v>41640</v>
      </c>
      <c r="O6" s="6">
        <v>0.33333333333333331</v>
      </c>
      <c r="P6" s="6">
        <v>2.0833333333333332E-2</v>
      </c>
      <c r="R6" s="87" t="s">
        <v>6</v>
      </c>
      <c r="S6" s="21">
        <f>SUM(K5:K35)</f>
        <v>6.9999999999999973</v>
      </c>
      <c r="AV6" s="42">
        <f>IF(IFERROR(MATCH($B6,Feiertage!$B$2:$B$49,0)&gt;0,0),1,0)</f>
        <v>0</v>
      </c>
      <c r="AW6" s="58">
        <f t="shared" ref="AW6:AW32" si="2">IF(WEEKDAY(C6)=WEEKDAY($N$5),$P$5,
IF(WEEKDAY(C6)=WEEKDAY($N$6),$P$6,
IF(WEEKDAY(C6)=WEEKDAY($N$7),$P$7,
IF(WEEKDAY(C6)=WEEKDAY($N$8),$P$8,
IF(WEEKDAY(C6)=WEEKDAY($N$9),$P$9,
IF(WEEKDAY(C6)=WEEKDAY($N$10),$P$10,
IF(WEEKDAY(C6)=WEEKDAY($N$11),$P$11,"")))))))</f>
        <v>2.0833333333333332E-2</v>
      </c>
      <c r="AX6" s="59">
        <f t="shared" ref="AX6:AX35" si="3">IF(F6,IF(E6,IF(E6&gt;F6,F6+"24:00"-E6,F6-E6),0),0)+IF(G6,IF(G6,IF(G6&gt;H6,H6+"24:00"-G6,H6-G6),0),0)</f>
        <v>0</v>
      </c>
      <c r="AY6" s="59">
        <f t="shared" ref="AY6:AY32" si="4">IF(WEEKDAY(C6)=WEEKDAY($N$5),$O$5,
IF(WEEKDAY(C6)=WEEKDAY($N$6),$O$6,
IF(WEEKDAY(C6)=WEEKDAY($N$7),$O$7,
IF(WEEKDAY(C6)=WEEKDAY($N$8),$O$8,
IF(WEEKDAY(C6)=WEEKDAY($N$9),$O$9,
IF(WEEKDAY(C6)=WEEKDAY($N$10),$O$10,
IF(WEEKDAY(C6)=WEEKDAY($N$11),$O$11,"")))))))</f>
        <v>0</v>
      </c>
    </row>
    <row r="7" spans="1:51" ht="21" x14ac:dyDescent="0.35">
      <c r="B7" s="60">
        <f t="shared" ref="B7:B32" si="5">B6+1</f>
        <v>44775</v>
      </c>
      <c r="C7" s="61">
        <f t="shared" ref="C7:C35" si="6">B7</f>
        <v>44775</v>
      </c>
      <c r="D7" s="62"/>
      <c r="E7" s="2"/>
      <c r="F7" s="2"/>
      <c r="G7" s="2"/>
      <c r="H7" s="2"/>
      <c r="I7" s="2" t="str">
        <f t="shared" ref="I7:I35" ca="1" si="7">IF(AX7=0,"",IF(AW7=0,"",IF(OR(B7&lt;=TODAY(),AX7),AW7,"")))</f>
        <v/>
      </c>
      <c r="J7" s="2" t="str">
        <f t="shared" si="0"/>
        <v/>
      </c>
      <c r="K7" s="1">
        <f>IF(AV7=0,AY7,IF(Feiertage!$G$2="ja","00:00",AY7))</f>
        <v>0.33333333333333331</v>
      </c>
      <c r="L7" s="19" t="str">
        <f t="shared" ca="1" si="1"/>
        <v/>
      </c>
      <c r="N7" s="63">
        <v>41641</v>
      </c>
      <c r="O7" s="6">
        <v>0.33333333333333331</v>
      </c>
      <c r="P7" s="6">
        <v>2.0833333333333332E-2</v>
      </c>
      <c r="R7" s="87" t="s">
        <v>7</v>
      </c>
      <c r="S7" s="21">
        <f>SUM(J5:J35)</f>
        <v>0</v>
      </c>
      <c r="AV7" s="42">
        <f>IF(IFERROR(MATCH($B7,Feiertage!$B$2:$B$49,0)&gt;0,0),1,0)</f>
        <v>0</v>
      </c>
      <c r="AW7" s="58">
        <f t="shared" si="2"/>
        <v>2.0833333333333332E-2</v>
      </c>
      <c r="AX7" s="59">
        <f t="shared" si="3"/>
        <v>0</v>
      </c>
      <c r="AY7" s="59">
        <f t="shared" si="4"/>
        <v>0.33333333333333331</v>
      </c>
    </row>
    <row r="8" spans="1:51" ht="21" x14ac:dyDescent="0.35">
      <c r="B8" s="60">
        <f t="shared" si="5"/>
        <v>44776</v>
      </c>
      <c r="C8" s="61">
        <f t="shared" si="6"/>
        <v>44776</v>
      </c>
      <c r="D8" s="62"/>
      <c r="E8" s="2"/>
      <c r="F8" s="2"/>
      <c r="G8" s="2"/>
      <c r="H8" s="2"/>
      <c r="I8" s="2" t="str">
        <f t="shared" ca="1" si="7"/>
        <v/>
      </c>
      <c r="J8" s="2" t="str">
        <f t="shared" si="0"/>
        <v/>
      </c>
      <c r="K8" s="1">
        <f>IF(AV8=0,AY8,IF(Feiertage!$G$2="ja","00:00",AY8))</f>
        <v>0.33333333333333331</v>
      </c>
      <c r="L8" s="19" t="str">
        <f t="shared" ca="1" si="1"/>
        <v/>
      </c>
      <c r="N8" s="63">
        <v>41642</v>
      </c>
      <c r="O8" s="6">
        <v>0.33333333333333331</v>
      </c>
      <c r="P8" s="6">
        <v>2.0833333333333332E-2</v>
      </c>
      <c r="R8" s="88" t="str">
        <f xml:space="preserve"> "Saldo " &amp; TEXT(B1,"MMMM")</f>
        <v>Saldo August</v>
      </c>
      <c r="S8" s="21">
        <f ca="1">SUM(L5:L35)</f>
        <v>0</v>
      </c>
      <c r="AV8" s="42">
        <f>IF(IFERROR(MATCH($B8,Feiertage!$B$2:$B$49,0)&gt;0,0),1,0)</f>
        <v>0</v>
      </c>
      <c r="AW8" s="58">
        <f t="shared" si="2"/>
        <v>2.0833333333333332E-2</v>
      </c>
      <c r="AX8" s="59">
        <f t="shared" si="3"/>
        <v>0</v>
      </c>
      <c r="AY8" s="59">
        <f t="shared" si="4"/>
        <v>0.33333333333333331</v>
      </c>
    </row>
    <row r="9" spans="1:51" ht="21.75" thickBot="1" x14ac:dyDescent="0.4">
      <c r="B9" s="60">
        <f t="shared" si="5"/>
        <v>44777</v>
      </c>
      <c r="C9" s="61">
        <f t="shared" si="6"/>
        <v>44777</v>
      </c>
      <c r="D9" s="62"/>
      <c r="E9" s="2"/>
      <c r="F9" s="2"/>
      <c r="G9" s="2"/>
      <c r="H9" s="2"/>
      <c r="I9" s="2" t="str">
        <f t="shared" ca="1" si="7"/>
        <v/>
      </c>
      <c r="J9" s="2" t="str">
        <f t="shared" si="0"/>
        <v/>
      </c>
      <c r="K9" s="1">
        <f>IF(AV9=0,AY9,IF(Feiertage!$G$2="ja","00:00",AY9))</f>
        <v>0.33333333333333331</v>
      </c>
      <c r="L9" s="19" t="str">
        <f t="shared" ca="1" si="1"/>
        <v/>
      </c>
      <c r="N9" s="63">
        <v>41643</v>
      </c>
      <c r="O9" s="6">
        <v>0.33333333333333331</v>
      </c>
      <c r="P9" s="6">
        <v>2.0833333333333332E-2</v>
      </c>
      <c r="R9" s="89" t="str">
        <f xml:space="preserve"> "Übertrag in " &amp;  IF( MONTH(B1)=12, YEAR(B1)+1, TEXT(EDATE(B1,1),"MMMM"))</f>
        <v>Übertrag in September</v>
      </c>
      <c r="S9" s="22">
        <f ca="1">IF(S5="",0,S5)+S8</f>
        <v>0</v>
      </c>
      <c r="AV9" s="42">
        <f>IF(IFERROR(MATCH($B9,Feiertage!$B$2:$B$49,0)&gt;0,0),1,0)</f>
        <v>0</v>
      </c>
      <c r="AW9" s="58">
        <f t="shared" si="2"/>
        <v>2.0833333333333332E-2</v>
      </c>
      <c r="AX9" s="59">
        <f t="shared" si="3"/>
        <v>0</v>
      </c>
      <c r="AY9" s="59">
        <f t="shared" si="4"/>
        <v>0.33333333333333331</v>
      </c>
    </row>
    <row r="10" spans="1:51" ht="18.75" x14ac:dyDescent="0.3">
      <c r="B10" s="60">
        <f t="shared" si="5"/>
        <v>44778</v>
      </c>
      <c r="C10" s="61">
        <f t="shared" si="6"/>
        <v>44778</v>
      </c>
      <c r="D10" s="62"/>
      <c r="E10" s="2"/>
      <c r="F10" s="2"/>
      <c r="G10" s="2"/>
      <c r="H10" s="2"/>
      <c r="I10" s="2" t="str">
        <f t="shared" ca="1" si="7"/>
        <v/>
      </c>
      <c r="J10" s="2" t="str">
        <f t="shared" si="0"/>
        <v/>
      </c>
      <c r="K10" s="1">
        <f>IF(AV10=0,AY10,IF(Feiertage!$G$2="ja","00:00",AY10))</f>
        <v>0.33333333333333331</v>
      </c>
      <c r="L10" s="19" t="str">
        <f t="shared" ca="1" si="1"/>
        <v/>
      </c>
      <c r="N10" s="67">
        <v>41644</v>
      </c>
      <c r="O10" s="7">
        <v>0</v>
      </c>
      <c r="P10" s="7">
        <v>2.0833333333333332E-2</v>
      </c>
      <c r="AV10" s="42">
        <f>IF(IFERROR(MATCH($B10,Feiertage!$B$2:$B$49,0)&gt;0,0),1,0)</f>
        <v>0</v>
      </c>
      <c r="AW10" s="58">
        <f t="shared" si="2"/>
        <v>2.0833333333333332E-2</v>
      </c>
      <c r="AX10" s="59">
        <f t="shared" si="3"/>
        <v>0</v>
      </c>
      <c r="AY10" s="59">
        <f t="shared" si="4"/>
        <v>0.33333333333333331</v>
      </c>
    </row>
    <row r="11" spans="1:51" ht="19.5" thickBot="1" x14ac:dyDescent="0.35">
      <c r="B11" s="60">
        <f t="shared" si="5"/>
        <v>44779</v>
      </c>
      <c r="C11" s="61">
        <f t="shared" si="6"/>
        <v>44779</v>
      </c>
      <c r="D11" s="62"/>
      <c r="E11" s="2"/>
      <c r="F11" s="2"/>
      <c r="G11" s="2"/>
      <c r="H11" s="2"/>
      <c r="I11" s="2" t="str">
        <f t="shared" ca="1" si="7"/>
        <v/>
      </c>
      <c r="J11" s="2" t="str">
        <f t="shared" si="0"/>
        <v/>
      </c>
      <c r="K11" s="1">
        <f>IF(AV11=0,AY11,IF(Feiertage!$G$2="ja","00:00",AY11))</f>
        <v>0.33333333333333331</v>
      </c>
      <c r="L11" s="19" t="str">
        <f t="shared" ca="1" si="1"/>
        <v/>
      </c>
      <c r="N11" s="68">
        <v>41645</v>
      </c>
      <c r="O11" s="8">
        <v>0</v>
      </c>
      <c r="P11" s="8">
        <v>2.0833333333333332E-2</v>
      </c>
      <c r="AV11" s="42">
        <f>IF(IFERROR(MATCH($B11,Feiertage!$B$2:$B$49,0)&gt;0,0),1,0)</f>
        <v>0</v>
      </c>
      <c r="AW11" s="58">
        <f t="shared" si="2"/>
        <v>2.0833333333333332E-2</v>
      </c>
      <c r="AX11" s="59">
        <f t="shared" si="3"/>
        <v>0</v>
      </c>
      <c r="AY11" s="59">
        <f t="shared" si="4"/>
        <v>0.33333333333333331</v>
      </c>
    </row>
    <row r="12" spans="1:51" ht="20.25" thickTop="1" thickBot="1" x14ac:dyDescent="0.35">
      <c r="B12" s="60">
        <f t="shared" si="5"/>
        <v>44780</v>
      </c>
      <c r="C12" s="61">
        <f t="shared" si="6"/>
        <v>44780</v>
      </c>
      <c r="D12" s="62"/>
      <c r="E12" s="2"/>
      <c r="F12" s="2"/>
      <c r="G12" s="2"/>
      <c r="H12" s="2"/>
      <c r="I12" s="2" t="str">
        <f t="shared" ca="1" si="7"/>
        <v/>
      </c>
      <c r="J12" s="2" t="str">
        <f t="shared" si="0"/>
        <v/>
      </c>
      <c r="K12" s="1">
        <f>IF(AV12=0,AY12,IF(Feiertage!$G$2="ja","00:00",AY12))</f>
        <v>0</v>
      </c>
      <c r="L12" s="19" t="str">
        <f t="shared" ca="1" si="1"/>
        <v/>
      </c>
      <c r="N12" s="69" t="s">
        <v>9</v>
      </c>
      <c r="O12" s="70">
        <f>SUM(O5:O11)</f>
        <v>1.6666666666666665</v>
      </c>
      <c r="P12" s="71"/>
      <c r="AV12" s="42">
        <f>IF(IFERROR(MATCH($B12,Feiertage!$B$2:$B$49,0)&gt;0,0),1,0)</f>
        <v>0</v>
      </c>
      <c r="AW12" s="58">
        <f t="shared" si="2"/>
        <v>2.0833333333333332E-2</v>
      </c>
      <c r="AX12" s="59">
        <f t="shared" si="3"/>
        <v>0</v>
      </c>
      <c r="AY12" s="59">
        <f t="shared" si="4"/>
        <v>0</v>
      </c>
    </row>
    <row r="13" spans="1:51" ht="19.5" thickTop="1" x14ac:dyDescent="0.3">
      <c r="B13" s="60">
        <f t="shared" si="5"/>
        <v>44781</v>
      </c>
      <c r="C13" s="61">
        <f t="shared" si="6"/>
        <v>44781</v>
      </c>
      <c r="D13" s="62"/>
      <c r="E13" s="2"/>
      <c r="F13" s="2"/>
      <c r="G13" s="2"/>
      <c r="H13" s="2"/>
      <c r="I13" s="2" t="str">
        <f t="shared" ca="1" si="7"/>
        <v/>
      </c>
      <c r="J13" s="2" t="str">
        <f t="shared" si="0"/>
        <v/>
      </c>
      <c r="K13" s="1">
        <f>IF(AV13=0,AY13,IF(Feiertage!$G$2="ja","00:00",AY13))</f>
        <v>0</v>
      </c>
      <c r="L13" s="19" t="str">
        <f t="shared" ca="1" si="1"/>
        <v/>
      </c>
      <c r="M13" s="96"/>
      <c r="N13" s="97"/>
      <c r="O13" s="97"/>
      <c r="P13" s="96"/>
      <c r="Q13" s="96"/>
      <c r="R13" s="96"/>
      <c r="S13" s="96"/>
      <c r="AV13" s="42">
        <f>IF(IFERROR(MATCH($B13,Feiertage!$B$2:$B$49,0)&gt;0,0),1,0)</f>
        <v>0</v>
      </c>
      <c r="AW13" s="58">
        <f t="shared" si="2"/>
        <v>2.0833333333333332E-2</v>
      </c>
      <c r="AX13" s="59">
        <f t="shared" si="3"/>
        <v>0</v>
      </c>
      <c r="AY13" s="59">
        <f t="shared" si="4"/>
        <v>0</v>
      </c>
    </row>
    <row r="14" spans="1:51" ht="18.75" x14ac:dyDescent="0.3">
      <c r="B14" s="60">
        <f t="shared" si="5"/>
        <v>44782</v>
      </c>
      <c r="C14" s="61">
        <f t="shared" si="6"/>
        <v>44782</v>
      </c>
      <c r="D14" s="62"/>
      <c r="E14" s="2"/>
      <c r="F14" s="2"/>
      <c r="G14" s="2"/>
      <c r="H14" s="2"/>
      <c r="I14" s="2" t="str">
        <f t="shared" ca="1" si="7"/>
        <v/>
      </c>
      <c r="J14" s="2" t="str">
        <f t="shared" si="0"/>
        <v/>
      </c>
      <c r="K14" s="1">
        <f>IF(AV14=0,AY14,IF(Feiertage!$G$2="ja","00:00",AY14))</f>
        <v>0.33333333333333331</v>
      </c>
      <c r="L14" s="19" t="str">
        <f t="shared" ca="1" si="1"/>
        <v/>
      </c>
      <c r="M14" s="96"/>
      <c r="N14" s="98"/>
      <c r="O14" s="99"/>
      <c r="P14" s="98"/>
      <c r="Q14" s="96"/>
      <c r="R14" s="96"/>
      <c r="S14" s="96"/>
      <c r="AV14" s="42">
        <f>IF(IFERROR(MATCH($B14,Feiertage!$B$2:$B$49,0)&gt;0,0),1,0)</f>
        <v>0</v>
      </c>
      <c r="AW14" s="58">
        <f t="shared" si="2"/>
        <v>2.0833333333333332E-2</v>
      </c>
      <c r="AX14" s="59">
        <f t="shared" si="3"/>
        <v>0</v>
      </c>
      <c r="AY14" s="59">
        <f t="shared" si="4"/>
        <v>0.33333333333333331</v>
      </c>
    </row>
    <row r="15" spans="1:51" ht="18.75" x14ac:dyDescent="0.3">
      <c r="B15" s="60">
        <f t="shared" si="5"/>
        <v>44783</v>
      </c>
      <c r="C15" s="61">
        <f t="shared" si="6"/>
        <v>44783</v>
      </c>
      <c r="D15" s="62"/>
      <c r="E15" s="2"/>
      <c r="F15" s="2"/>
      <c r="G15" s="2"/>
      <c r="H15" s="2"/>
      <c r="I15" s="2" t="str">
        <f t="shared" ca="1" si="7"/>
        <v/>
      </c>
      <c r="J15" s="2" t="str">
        <f t="shared" si="0"/>
        <v/>
      </c>
      <c r="K15" s="1">
        <f>IF(AV15=0,AY15,IF(Feiertage!$G$2="ja","00:00",AY15))</f>
        <v>0.33333333333333331</v>
      </c>
      <c r="L15" s="19" t="str">
        <f ca="1">IF(OR(B15&lt;=TODAY(),J15),IF(J15&lt;&gt;"",IF(J15-K15=0,"",J15-K15),IF(K15&lt;&gt;"",-K15,"")),"")</f>
        <v/>
      </c>
      <c r="M15" s="96"/>
      <c r="N15" s="96"/>
      <c r="O15" s="96"/>
      <c r="P15" s="96"/>
      <c r="Q15" s="96"/>
      <c r="R15" s="96"/>
      <c r="S15" s="96"/>
      <c r="AV15" s="42">
        <f>IF(IFERROR(MATCH($B15,Feiertage!$B$2:$B$49,0)&gt;0,0),1,0)</f>
        <v>0</v>
      </c>
      <c r="AW15" s="58">
        <f t="shared" si="2"/>
        <v>2.0833333333333332E-2</v>
      </c>
      <c r="AX15" s="59">
        <f t="shared" si="3"/>
        <v>0</v>
      </c>
      <c r="AY15" s="59">
        <f t="shared" si="4"/>
        <v>0.33333333333333331</v>
      </c>
    </row>
    <row r="16" spans="1:51" ht="18.75" x14ac:dyDescent="0.3">
      <c r="B16" s="60">
        <f t="shared" si="5"/>
        <v>44784</v>
      </c>
      <c r="C16" s="61">
        <f t="shared" si="6"/>
        <v>44784</v>
      </c>
      <c r="D16" s="62"/>
      <c r="E16" s="2"/>
      <c r="F16" s="2"/>
      <c r="G16" s="2"/>
      <c r="H16" s="2"/>
      <c r="I16" s="2" t="str">
        <f t="shared" ca="1" si="7"/>
        <v/>
      </c>
      <c r="J16" s="2" t="str">
        <f t="shared" si="0"/>
        <v/>
      </c>
      <c r="K16" s="1">
        <f>IF(AV16=0,AY16,IF(Feiertage!$G$2="ja","00:00",AY16))</f>
        <v>0.33333333333333331</v>
      </c>
      <c r="L16" s="19" t="str">
        <f t="shared" ca="1" si="1"/>
        <v/>
      </c>
      <c r="M16" s="96"/>
      <c r="N16" s="96"/>
      <c r="O16" s="96"/>
      <c r="P16" s="96"/>
      <c r="Q16" s="96"/>
      <c r="R16" s="96"/>
      <c r="S16" s="96"/>
      <c r="AV16" s="42">
        <f>IF(IFERROR(MATCH($B16,Feiertage!$B$2:$B$49,0)&gt;0,0),1,0)</f>
        <v>0</v>
      </c>
      <c r="AW16" s="58">
        <f t="shared" si="2"/>
        <v>2.0833333333333332E-2</v>
      </c>
      <c r="AX16" s="59">
        <f t="shared" si="3"/>
        <v>0</v>
      </c>
      <c r="AY16" s="59">
        <f t="shared" si="4"/>
        <v>0.33333333333333331</v>
      </c>
    </row>
    <row r="17" spans="2:51" ht="18.75" x14ac:dyDescent="0.3">
      <c r="B17" s="60">
        <f t="shared" si="5"/>
        <v>44785</v>
      </c>
      <c r="C17" s="61">
        <f t="shared" si="6"/>
        <v>44785</v>
      </c>
      <c r="D17" s="62"/>
      <c r="E17" s="2"/>
      <c r="F17" s="2"/>
      <c r="G17" s="2"/>
      <c r="H17" s="2"/>
      <c r="I17" s="2" t="str">
        <f t="shared" ca="1" si="7"/>
        <v/>
      </c>
      <c r="J17" s="2" t="str">
        <f t="shared" si="0"/>
        <v/>
      </c>
      <c r="K17" s="1">
        <f>IF(AV17=0,AY17,IF(Feiertage!$G$2="ja","00:00",AY17))</f>
        <v>0.33333333333333331</v>
      </c>
      <c r="L17" s="19" t="str">
        <f t="shared" ca="1" si="1"/>
        <v/>
      </c>
      <c r="M17" s="96"/>
      <c r="N17" s="96"/>
      <c r="O17" s="96"/>
      <c r="P17" s="96"/>
      <c r="Q17" s="96"/>
      <c r="R17" s="96"/>
      <c r="S17" s="96"/>
      <c r="AV17" s="42">
        <f>IF(IFERROR(MATCH($B17,Feiertage!$B$2:$B$49,0)&gt;0,0),1,0)</f>
        <v>0</v>
      </c>
      <c r="AW17" s="58">
        <f t="shared" si="2"/>
        <v>2.0833333333333332E-2</v>
      </c>
      <c r="AX17" s="59">
        <f t="shared" si="3"/>
        <v>0</v>
      </c>
      <c r="AY17" s="59">
        <f t="shared" si="4"/>
        <v>0.33333333333333331</v>
      </c>
    </row>
    <row r="18" spans="2:51" ht="18.75" x14ac:dyDescent="0.3">
      <c r="B18" s="60">
        <f t="shared" si="5"/>
        <v>44786</v>
      </c>
      <c r="C18" s="61">
        <f t="shared" si="6"/>
        <v>44786</v>
      </c>
      <c r="D18" s="62"/>
      <c r="E18" s="2"/>
      <c r="F18" s="2"/>
      <c r="G18" s="2"/>
      <c r="H18" s="2"/>
      <c r="I18" s="2" t="str">
        <f t="shared" ca="1" si="7"/>
        <v/>
      </c>
      <c r="J18" s="2" t="str">
        <f>IF(AX18=0,"",IF(I18&lt;&gt;"",AX18-I18,AX18))</f>
        <v/>
      </c>
      <c r="K18" s="1">
        <f>IF(AV18=0,AY18,IF(Feiertage!$G$2="ja","00:00",AY18))</f>
        <v>0.33333333333333331</v>
      </c>
      <c r="L18" s="19" t="str">
        <f t="shared" ca="1" si="1"/>
        <v/>
      </c>
      <c r="M18" s="96"/>
      <c r="N18" s="96"/>
      <c r="O18" s="96"/>
      <c r="P18" s="96"/>
      <c r="Q18" s="96"/>
      <c r="R18" s="96"/>
      <c r="S18" s="96"/>
      <c r="AV18" s="42">
        <f>IF(IFERROR(MATCH($B18,Feiertage!$B$2:$B$49,0)&gt;0,0),1,0)</f>
        <v>0</v>
      </c>
      <c r="AW18" s="58">
        <f t="shared" si="2"/>
        <v>2.0833333333333332E-2</v>
      </c>
      <c r="AX18" s="59">
        <f t="shared" si="3"/>
        <v>0</v>
      </c>
      <c r="AY18" s="59">
        <f t="shared" si="4"/>
        <v>0.33333333333333331</v>
      </c>
    </row>
    <row r="19" spans="2:51" ht="18.75" x14ac:dyDescent="0.3">
      <c r="B19" s="60">
        <f t="shared" si="5"/>
        <v>44787</v>
      </c>
      <c r="C19" s="61">
        <f t="shared" si="6"/>
        <v>44787</v>
      </c>
      <c r="D19" s="62"/>
      <c r="E19" s="2"/>
      <c r="F19" s="2"/>
      <c r="G19" s="2"/>
      <c r="H19" s="2"/>
      <c r="I19" s="2" t="str">
        <f t="shared" ca="1" si="7"/>
        <v/>
      </c>
      <c r="J19" s="2" t="str">
        <f t="shared" si="0"/>
        <v/>
      </c>
      <c r="K19" s="1">
        <f>IF(AV19=0,AY19,IF(Feiertage!$G$2="ja","00:00",AY19))</f>
        <v>0</v>
      </c>
      <c r="L19" s="19" t="str">
        <f t="shared" ca="1" si="1"/>
        <v/>
      </c>
      <c r="M19" s="96"/>
      <c r="N19" s="96"/>
      <c r="O19" s="96"/>
      <c r="P19" s="96"/>
      <c r="Q19" s="96"/>
      <c r="R19" s="96"/>
      <c r="S19" s="96"/>
      <c r="AV19" s="42">
        <f>IF(IFERROR(MATCH($B19,Feiertage!$B$2:$B$49,0)&gt;0,0),1,0)</f>
        <v>0</v>
      </c>
      <c r="AW19" s="58">
        <f t="shared" si="2"/>
        <v>2.0833333333333332E-2</v>
      </c>
      <c r="AX19" s="59">
        <f t="shared" si="3"/>
        <v>0</v>
      </c>
      <c r="AY19" s="59">
        <f t="shared" si="4"/>
        <v>0</v>
      </c>
    </row>
    <row r="20" spans="2:51" ht="18.75" x14ac:dyDescent="0.3">
      <c r="B20" s="60">
        <f t="shared" si="5"/>
        <v>44788</v>
      </c>
      <c r="C20" s="61">
        <f t="shared" si="6"/>
        <v>44788</v>
      </c>
      <c r="D20" s="62"/>
      <c r="E20" s="2"/>
      <c r="F20" s="2"/>
      <c r="G20" s="2"/>
      <c r="H20" s="2"/>
      <c r="I20" s="2" t="str">
        <f t="shared" ca="1" si="7"/>
        <v/>
      </c>
      <c r="J20" s="2" t="str">
        <f t="shared" si="0"/>
        <v/>
      </c>
      <c r="K20" s="1">
        <f>IF(AV20=0,AY20,IF(Feiertage!$G$2="ja","00:00",AY20))</f>
        <v>0</v>
      </c>
      <c r="L20" s="19" t="str">
        <f t="shared" ca="1" si="1"/>
        <v/>
      </c>
      <c r="M20" s="96"/>
      <c r="N20" s="96"/>
      <c r="O20" s="96"/>
      <c r="P20" s="96"/>
      <c r="Q20" s="96"/>
      <c r="R20" s="96"/>
      <c r="S20" s="96"/>
      <c r="AV20" s="42">
        <f>IF(IFERROR(MATCH($B20,Feiertage!$B$2:$B$49,0)&gt;0,0),1,0)</f>
        <v>0</v>
      </c>
      <c r="AW20" s="58">
        <f t="shared" si="2"/>
        <v>2.0833333333333332E-2</v>
      </c>
      <c r="AX20" s="59">
        <f t="shared" si="3"/>
        <v>0</v>
      </c>
      <c r="AY20" s="59">
        <f t="shared" si="4"/>
        <v>0</v>
      </c>
    </row>
    <row r="21" spans="2:51" ht="18.75" x14ac:dyDescent="0.3">
      <c r="B21" s="60">
        <f t="shared" si="5"/>
        <v>44789</v>
      </c>
      <c r="C21" s="61">
        <f t="shared" si="6"/>
        <v>44789</v>
      </c>
      <c r="D21" s="62"/>
      <c r="E21" s="2"/>
      <c r="F21" s="2"/>
      <c r="G21" s="2"/>
      <c r="H21" s="2"/>
      <c r="I21" s="2" t="str">
        <f t="shared" ca="1" si="7"/>
        <v/>
      </c>
      <c r="J21" s="2" t="str">
        <f t="shared" si="0"/>
        <v/>
      </c>
      <c r="K21" s="1">
        <f>IF(AV21=0,AY21,IF(Feiertage!$G$2="ja","00:00",AY21))</f>
        <v>0.33333333333333331</v>
      </c>
      <c r="L21" s="19" t="str">
        <f t="shared" ca="1" si="1"/>
        <v/>
      </c>
      <c r="M21" s="96"/>
      <c r="N21" s="96"/>
      <c r="O21" s="96"/>
      <c r="P21" s="96"/>
      <c r="Q21" s="96"/>
      <c r="R21" s="96"/>
      <c r="S21" s="96"/>
      <c r="AV21" s="42">
        <f>IF(IFERROR(MATCH($B21,Feiertage!$B$2:$B$49,0)&gt;0,0),1,0)</f>
        <v>0</v>
      </c>
      <c r="AW21" s="58">
        <f t="shared" si="2"/>
        <v>2.0833333333333332E-2</v>
      </c>
      <c r="AX21" s="59">
        <f t="shared" si="3"/>
        <v>0</v>
      </c>
      <c r="AY21" s="59">
        <f t="shared" si="4"/>
        <v>0.33333333333333331</v>
      </c>
    </row>
    <row r="22" spans="2:51" ht="18.75" x14ac:dyDescent="0.3">
      <c r="B22" s="60">
        <f t="shared" si="5"/>
        <v>44790</v>
      </c>
      <c r="C22" s="61">
        <f t="shared" si="6"/>
        <v>44790</v>
      </c>
      <c r="D22" s="62"/>
      <c r="E22" s="2"/>
      <c r="F22" s="2"/>
      <c r="G22" s="2"/>
      <c r="H22" s="2"/>
      <c r="I22" s="2" t="str">
        <f t="shared" ca="1" si="7"/>
        <v/>
      </c>
      <c r="J22" s="2" t="str">
        <f t="shared" si="0"/>
        <v/>
      </c>
      <c r="K22" s="1">
        <f>IF(AV22=0,AY22,IF(Feiertage!$G$2="ja","00:00",AY22))</f>
        <v>0.33333333333333331</v>
      </c>
      <c r="L22" s="19" t="str">
        <f t="shared" ca="1" si="1"/>
        <v/>
      </c>
      <c r="M22" s="96"/>
      <c r="N22" s="96"/>
      <c r="O22" s="96"/>
      <c r="P22" s="96"/>
      <c r="Q22" s="96"/>
      <c r="R22" s="96"/>
      <c r="S22" s="96"/>
      <c r="AV22" s="42">
        <f>IF(IFERROR(MATCH($B22,Feiertage!$B$2:$B$49,0)&gt;0,0),1,0)</f>
        <v>0</v>
      </c>
      <c r="AW22" s="58">
        <f t="shared" si="2"/>
        <v>2.0833333333333332E-2</v>
      </c>
      <c r="AX22" s="59">
        <f t="shared" si="3"/>
        <v>0</v>
      </c>
      <c r="AY22" s="59">
        <f t="shared" si="4"/>
        <v>0.33333333333333331</v>
      </c>
    </row>
    <row r="23" spans="2:51" ht="18.75" x14ac:dyDescent="0.3">
      <c r="B23" s="60">
        <f t="shared" si="5"/>
        <v>44791</v>
      </c>
      <c r="C23" s="61">
        <f t="shared" si="6"/>
        <v>44791</v>
      </c>
      <c r="D23" s="62"/>
      <c r="E23" s="2"/>
      <c r="F23" s="2"/>
      <c r="G23" s="2"/>
      <c r="H23" s="2"/>
      <c r="I23" s="2" t="str">
        <f t="shared" ca="1" si="7"/>
        <v/>
      </c>
      <c r="J23" s="2" t="str">
        <f t="shared" si="0"/>
        <v/>
      </c>
      <c r="K23" s="1">
        <f>IF(AV23=0,AY23,IF(Feiertage!$G$2="ja","00:00",AY23))</f>
        <v>0.33333333333333331</v>
      </c>
      <c r="L23" s="19" t="str">
        <f t="shared" ca="1" si="1"/>
        <v/>
      </c>
      <c r="M23" s="96"/>
      <c r="N23" s="96"/>
      <c r="O23" s="96"/>
      <c r="P23" s="96"/>
      <c r="Q23" s="96"/>
      <c r="R23" s="96"/>
      <c r="S23" s="96"/>
      <c r="AV23" s="42">
        <f>IF(IFERROR(MATCH($B23,Feiertage!$B$2:$B$49,0)&gt;0,0),1,0)</f>
        <v>0</v>
      </c>
      <c r="AW23" s="58">
        <f t="shared" si="2"/>
        <v>2.0833333333333332E-2</v>
      </c>
      <c r="AX23" s="59">
        <f t="shared" si="3"/>
        <v>0</v>
      </c>
      <c r="AY23" s="59">
        <f t="shared" si="4"/>
        <v>0.33333333333333331</v>
      </c>
    </row>
    <row r="24" spans="2:51" ht="18.75" x14ac:dyDescent="0.3">
      <c r="B24" s="60">
        <f t="shared" si="5"/>
        <v>44792</v>
      </c>
      <c r="C24" s="61">
        <f t="shared" si="6"/>
        <v>44792</v>
      </c>
      <c r="D24" s="62"/>
      <c r="E24" s="2"/>
      <c r="F24" s="2"/>
      <c r="G24" s="2"/>
      <c r="H24" s="2"/>
      <c r="I24" s="2" t="str">
        <f t="shared" ca="1" si="7"/>
        <v/>
      </c>
      <c r="J24" s="2" t="str">
        <f t="shared" si="0"/>
        <v/>
      </c>
      <c r="K24" s="1">
        <f>IF(AV24=0,AY24,IF(Feiertage!$G$2="ja","00:00",AY24))</f>
        <v>0.33333333333333331</v>
      </c>
      <c r="L24" s="19" t="str">
        <f t="shared" ca="1" si="1"/>
        <v/>
      </c>
      <c r="M24" s="96"/>
      <c r="N24" s="96"/>
      <c r="O24" s="96"/>
      <c r="P24" s="96"/>
      <c r="Q24" s="96"/>
      <c r="R24" s="96"/>
      <c r="S24" s="96"/>
      <c r="AV24" s="42">
        <f>IF(IFERROR(MATCH($B24,Feiertage!$B$2:$B$49,0)&gt;0,0),1,0)</f>
        <v>0</v>
      </c>
      <c r="AW24" s="58">
        <f t="shared" si="2"/>
        <v>2.0833333333333332E-2</v>
      </c>
      <c r="AX24" s="59">
        <f t="shared" si="3"/>
        <v>0</v>
      </c>
      <c r="AY24" s="59">
        <f t="shared" si="4"/>
        <v>0.33333333333333331</v>
      </c>
    </row>
    <row r="25" spans="2:51" ht="18.75" x14ac:dyDescent="0.3">
      <c r="B25" s="60">
        <f t="shared" si="5"/>
        <v>44793</v>
      </c>
      <c r="C25" s="61">
        <f t="shared" si="6"/>
        <v>44793</v>
      </c>
      <c r="D25" s="62"/>
      <c r="E25" s="2"/>
      <c r="F25" s="2"/>
      <c r="G25" s="2"/>
      <c r="H25" s="2"/>
      <c r="I25" s="2" t="str">
        <f t="shared" ca="1" si="7"/>
        <v/>
      </c>
      <c r="J25" s="2" t="str">
        <f t="shared" si="0"/>
        <v/>
      </c>
      <c r="K25" s="1">
        <f>IF(AV25=0,AY25,IF(Feiertage!$G$2="ja","00:00",AY25))</f>
        <v>0.33333333333333331</v>
      </c>
      <c r="L25" s="19" t="str">
        <f t="shared" ca="1" si="1"/>
        <v/>
      </c>
      <c r="M25" s="96"/>
      <c r="N25" s="96"/>
      <c r="O25" s="96"/>
      <c r="P25" s="96"/>
      <c r="Q25" s="96"/>
      <c r="R25" s="96"/>
      <c r="S25" s="96"/>
      <c r="AV25" s="42">
        <f>IF(IFERROR(MATCH($B25,Feiertage!$B$2:$B$49,0)&gt;0,0),1,0)</f>
        <v>0</v>
      </c>
      <c r="AW25" s="58">
        <f t="shared" si="2"/>
        <v>2.0833333333333332E-2</v>
      </c>
      <c r="AX25" s="59">
        <f t="shared" si="3"/>
        <v>0</v>
      </c>
      <c r="AY25" s="59">
        <f t="shared" si="4"/>
        <v>0.33333333333333331</v>
      </c>
    </row>
    <row r="26" spans="2:51" ht="18.75" x14ac:dyDescent="0.3">
      <c r="B26" s="60">
        <f t="shared" si="5"/>
        <v>44794</v>
      </c>
      <c r="C26" s="61">
        <f t="shared" si="6"/>
        <v>44794</v>
      </c>
      <c r="D26" s="62"/>
      <c r="E26" s="2"/>
      <c r="F26" s="2"/>
      <c r="G26" s="2"/>
      <c r="H26" s="2"/>
      <c r="I26" s="2" t="str">
        <f t="shared" ca="1" si="7"/>
        <v/>
      </c>
      <c r="J26" s="2" t="str">
        <f t="shared" si="0"/>
        <v/>
      </c>
      <c r="K26" s="1">
        <f>IF(AV26=0,AY26,IF(Feiertage!$G$2="ja","00:00",AY26))</f>
        <v>0</v>
      </c>
      <c r="L26" s="19" t="str">
        <f t="shared" ca="1" si="1"/>
        <v/>
      </c>
      <c r="M26" s="96"/>
      <c r="N26" s="96"/>
      <c r="O26" s="96"/>
      <c r="P26" s="96"/>
      <c r="Q26" s="96"/>
      <c r="R26" s="96"/>
      <c r="S26" s="96"/>
      <c r="AV26" s="42">
        <f>IF(IFERROR(MATCH($B26,Feiertage!$B$2:$B$49,0)&gt;0,0),1,0)</f>
        <v>0</v>
      </c>
      <c r="AW26" s="58">
        <f t="shared" si="2"/>
        <v>2.0833333333333332E-2</v>
      </c>
      <c r="AX26" s="59">
        <f t="shared" si="3"/>
        <v>0</v>
      </c>
      <c r="AY26" s="59">
        <f t="shared" si="4"/>
        <v>0</v>
      </c>
    </row>
    <row r="27" spans="2:51" ht="18.75" x14ac:dyDescent="0.3">
      <c r="B27" s="60">
        <f t="shared" si="5"/>
        <v>44795</v>
      </c>
      <c r="C27" s="61">
        <f t="shared" si="6"/>
        <v>44795</v>
      </c>
      <c r="D27" s="62"/>
      <c r="E27" s="2"/>
      <c r="F27" s="2"/>
      <c r="G27" s="2"/>
      <c r="H27" s="2"/>
      <c r="I27" s="2" t="str">
        <f t="shared" ca="1" si="7"/>
        <v/>
      </c>
      <c r="J27" s="2" t="str">
        <f t="shared" si="0"/>
        <v/>
      </c>
      <c r="K27" s="1">
        <f>IF(AV27=0,AY27,IF(Feiertage!$G$2="ja","00:00",AY27))</f>
        <v>0</v>
      </c>
      <c r="L27" s="19" t="str">
        <f t="shared" ca="1" si="1"/>
        <v/>
      </c>
      <c r="M27" s="96"/>
      <c r="N27" s="96"/>
      <c r="O27" s="96"/>
      <c r="P27" s="96"/>
      <c r="Q27" s="96"/>
      <c r="R27" s="96"/>
      <c r="S27" s="96"/>
      <c r="AV27" s="42">
        <f>IF(IFERROR(MATCH($B27,Feiertage!$B$2:$B$49,0)&gt;0,0),1,0)</f>
        <v>0</v>
      </c>
      <c r="AW27" s="58">
        <f t="shared" si="2"/>
        <v>2.0833333333333332E-2</v>
      </c>
      <c r="AX27" s="59">
        <f t="shared" si="3"/>
        <v>0</v>
      </c>
      <c r="AY27" s="59">
        <f t="shared" si="4"/>
        <v>0</v>
      </c>
    </row>
    <row r="28" spans="2:51" ht="18.75" x14ac:dyDescent="0.3">
      <c r="B28" s="60">
        <f t="shared" si="5"/>
        <v>44796</v>
      </c>
      <c r="C28" s="61">
        <f t="shared" si="6"/>
        <v>44796</v>
      </c>
      <c r="D28" s="62"/>
      <c r="E28" s="2"/>
      <c r="F28" s="2"/>
      <c r="G28" s="2"/>
      <c r="H28" s="2"/>
      <c r="I28" s="2" t="str">
        <f t="shared" ca="1" si="7"/>
        <v/>
      </c>
      <c r="J28" s="2" t="str">
        <f t="shared" si="0"/>
        <v/>
      </c>
      <c r="K28" s="1">
        <f>IF(AV28=0,AY28,IF(Feiertage!$G$2="ja","00:00",AY28))</f>
        <v>0.33333333333333331</v>
      </c>
      <c r="L28" s="19" t="str">
        <f t="shared" ca="1" si="1"/>
        <v/>
      </c>
      <c r="M28" s="96"/>
      <c r="N28" s="96"/>
      <c r="O28" s="96"/>
      <c r="P28" s="96"/>
      <c r="Q28" s="96"/>
      <c r="R28" s="96"/>
      <c r="S28" s="96"/>
      <c r="AV28" s="42">
        <f>IF(IFERROR(MATCH($B28,Feiertage!$B$2:$B$49,0)&gt;0,0),1,0)</f>
        <v>0</v>
      </c>
      <c r="AW28" s="58">
        <f t="shared" si="2"/>
        <v>2.0833333333333332E-2</v>
      </c>
      <c r="AX28" s="59">
        <f t="shared" si="3"/>
        <v>0</v>
      </c>
      <c r="AY28" s="59">
        <f t="shared" si="4"/>
        <v>0.33333333333333331</v>
      </c>
    </row>
    <row r="29" spans="2:51" ht="18.75" x14ac:dyDescent="0.3">
      <c r="B29" s="60">
        <f t="shared" si="5"/>
        <v>44797</v>
      </c>
      <c r="C29" s="61">
        <f t="shared" si="6"/>
        <v>44797</v>
      </c>
      <c r="D29" s="62"/>
      <c r="E29" s="2"/>
      <c r="F29" s="2"/>
      <c r="G29" s="2"/>
      <c r="H29" s="2"/>
      <c r="I29" s="2" t="str">
        <f t="shared" ca="1" si="7"/>
        <v/>
      </c>
      <c r="J29" s="2" t="str">
        <f t="shared" si="0"/>
        <v/>
      </c>
      <c r="K29" s="1">
        <f>IF(AV29=0,AY29,IF(Feiertage!$G$2="ja","00:00",AY29))</f>
        <v>0.33333333333333331</v>
      </c>
      <c r="L29" s="19" t="str">
        <f t="shared" ca="1" si="1"/>
        <v/>
      </c>
      <c r="M29" s="96"/>
      <c r="N29" s="96"/>
      <c r="O29" s="96"/>
      <c r="P29" s="96"/>
      <c r="Q29" s="96"/>
      <c r="R29" s="96"/>
      <c r="S29" s="96"/>
      <c r="AV29" s="42">
        <f>IF(IFERROR(MATCH($B29,Feiertage!$B$2:$B$49,0)&gt;0,0),1,0)</f>
        <v>0</v>
      </c>
      <c r="AW29" s="58">
        <f t="shared" si="2"/>
        <v>2.0833333333333332E-2</v>
      </c>
      <c r="AX29" s="59">
        <f t="shared" si="3"/>
        <v>0</v>
      </c>
      <c r="AY29" s="59">
        <f t="shared" si="4"/>
        <v>0.33333333333333331</v>
      </c>
    </row>
    <row r="30" spans="2:51" ht="18.75" x14ac:dyDescent="0.3">
      <c r="B30" s="60">
        <f t="shared" si="5"/>
        <v>44798</v>
      </c>
      <c r="C30" s="61">
        <f t="shared" si="6"/>
        <v>44798</v>
      </c>
      <c r="D30" s="62"/>
      <c r="E30" s="2"/>
      <c r="F30" s="2"/>
      <c r="G30" s="2"/>
      <c r="H30" s="2"/>
      <c r="I30" s="2" t="str">
        <f t="shared" ca="1" si="7"/>
        <v/>
      </c>
      <c r="J30" s="2" t="str">
        <f t="shared" si="0"/>
        <v/>
      </c>
      <c r="K30" s="1">
        <f>IF(AV30=0,AY30,IF(Feiertage!$G$2="ja","00:00",AY30))</f>
        <v>0.33333333333333331</v>
      </c>
      <c r="L30" s="19" t="str">
        <f t="shared" ca="1" si="1"/>
        <v/>
      </c>
      <c r="M30" s="96"/>
      <c r="N30" s="96"/>
      <c r="O30" s="96"/>
      <c r="P30" s="96"/>
      <c r="Q30" s="96"/>
      <c r="R30" s="96"/>
      <c r="S30" s="96"/>
      <c r="AV30" s="42">
        <f>IF(IFERROR(MATCH($B30,Feiertage!$B$2:$B$49,0)&gt;0,0),1,0)</f>
        <v>0</v>
      </c>
      <c r="AW30" s="58">
        <f t="shared" si="2"/>
        <v>2.0833333333333332E-2</v>
      </c>
      <c r="AX30" s="59">
        <f t="shared" si="3"/>
        <v>0</v>
      </c>
      <c r="AY30" s="59">
        <f t="shared" si="4"/>
        <v>0.33333333333333331</v>
      </c>
    </row>
    <row r="31" spans="2:51" ht="18.75" x14ac:dyDescent="0.3">
      <c r="B31" s="60">
        <f t="shared" si="5"/>
        <v>44799</v>
      </c>
      <c r="C31" s="61">
        <f t="shared" si="6"/>
        <v>44799</v>
      </c>
      <c r="D31" s="62"/>
      <c r="E31" s="2"/>
      <c r="F31" s="2"/>
      <c r="G31" s="2"/>
      <c r="H31" s="2"/>
      <c r="I31" s="2" t="str">
        <f t="shared" ca="1" si="7"/>
        <v/>
      </c>
      <c r="J31" s="2" t="str">
        <f t="shared" si="0"/>
        <v/>
      </c>
      <c r="K31" s="1">
        <f>IF(AV31=0,AY31,IF(Feiertage!$G$2="ja","00:00",AY31))</f>
        <v>0.33333333333333331</v>
      </c>
      <c r="L31" s="19" t="str">
        <f t="shared" ca="1" si="1"/>
        <v/>
      </c>
      <c r="M31" s="96"/>
      <c r="N31" s="96"/>
      <c r="O31" s="96"/>
      <c r="P31" s="96"/>
      <c r="Q31" s="96"/>
      <c r="R31" s="96"/>
      <c r="S31" s="96"/>
      <c r="AV31" s="42">
        <f>IF(IFERROR(MATCH($B31,Feiertage!$B$2:$B$49,0)&gt;0,0),1,0)</f>
        <v>0</v>
      </c>
      <c r="AW31" s="58">
        <f t="shared" si="2"/>
        <v>2.0833333333333332E-2</v>
      </c>
      <c r="AX31" s="59">
        <f t="shared" si="3"/>
        <v>0</v>
      </c>
      <c r="AY31" s="59">
        <f t="shared" si="4"/>
        <v>0.33333333333333331</v>
      </c>
    </row>
    <row r="32" spans="2:51" ht="18.75" x14ac:dyDescent="0.3">
      <c r="B32" s="60">
        <f t="shared" si="5"/>
        <v>44800</v>
      </c>
      <c r="C32" s="61">
        <f t="shared" si="6"/>
        <v>44800</v>
      </c>
      <c r="D32" s="62"/>
      <c r="E32" s="2"/>
      <c r="F32" s="2"/>
      <c r="G32" s="2"/>
      <c r="H32" s="2"/>
      <c r="I32" s="2" t="str">
        <f t="shared" ca="1" si="7"/>
        <v/>
      </c>
      <c r="J32" s="2" t="str">
        <f t="shared" si="0"/>
        <v/>
      </c>
      <c r="K32" s="1">
        <f>IF(AV32=0,AY32,IF(Feiertage!$G$2="ja","00:00",AY32))</f>
        <v>0.33333333333333331</v>
      </c>
      <c r="L32" s="19" t="str">
        <f t="shared" ca="1" si="1"/>
        <v/>
      </c>
      <c r="M32" s="96"/>
      <c r="N32" s="96"/>
      <c r="O32" s="96"/>
      <c r="P32" s="96"/>
      <c r="Q32" s="96"/>
      <c r="R32" s="96"/>
      <c r="S32" s="96"/>
      <c r="AV32" s="42">
        <f>IF(IFERROR(MATCH($B32,Feiertage!$B$2:$B$49,0)&gt;0,0),1,0)</f>
        <v>0</v>
      </c>
      <c r="AW32" s="58">
        <f t="shared" si="2"/>
        <v>2.0833333333333332E-2</v>
      </c>
      <c r="AX32" s="59">
        <f t="shared" si="3"/>
        <v>0</v>
      </c>
      <c r="AY32" s="59">
        <f t="shared" si="4"/>
        <v>0.33333333333333331</v>
      </c>
    </row>
    <row r="33" spans="2:51" ht="18.75" x14ac:dyDescent="0.3">
      <c r="B33" s="60">
        <f>IF(B32&lt;&gt;"",IF(MONTH($B$1)&lt;MONTH(B32+1),"",B32+1),"")</f>
        <v>44801</v>
      </c>
      <c r="C33" s="61">
        <f t="shared" si="6"/>
        <v>44801</v>
      </c>
      <c r="D33" s="62"/>
      <c r="E33" s="2"/>
      <c r="F33" s="2"/>
      <c r="G33" s="2"/>
      <c r="H33" s="2"/>
      <c r="I33" s="2" t="str">
        <f t="shared" ca="1" si="7"/>
        <v/>
      </c>
      <c r="J33" s="2" t="str">
        <f t="shared" si="0"/>
        <v/>
      </c>
      <c r="K33" s="1">
        <f>IF(AV33=0,AY33,IF(Feiertage!$G$2="ja","00:00",AY33))</f>
        <v>0</v>
      </c>
      <c r="L33" s="19" t="str">
        <f t="shared" ca="1" si="1"/>
        <v/>
      </c>
      <c r="M33" s="96"/>
      <c r="N33" s="96"/>
      <c r="O33" s="96"/>
      <c r="P33" s="96"/>
      <c r="Q33" s="96"/>
      <c r="R33" s="96"/>
      <c r="S33" s="96"/>
      <c r="AV33" s="42">
        <f>IF(IFERROR(MATCH($B33,Feiertage!$B$2:$B$49,0)&gt;0,0),1,0)</f>
        <v>0</v>
      </c>
      <c r="AW33" s="58">
        <f>IFERROR(IF(WEEKDAY(C33)=WEEKDAY($N$5),$P$5,
IF(WEEKDAY(C33)=WEEKDAY($N$6),$P$6,
IF(WEEKDAY(C33)=WEEKDAY($N$7),$P$7,
IF(WEEKDAY(C33)=WEEKDAY($N$8),$P$8,
IF(WEEKDAY(C33)=WEEKDAY($N$9),$P$9,
IF(WEEKDAY(C33)=WEEKDAY($N$10),$P$10,
IF(WEEKDAY(C33)=WEEKDAY($N$11),$P$11,""))))))),"")</f>
        <v>2.0833333333333332E-2</v>
      </c>
      <c r="AX33" s="59">
        <f t="shared" si="3"/>
        <v>0</v>
      </c>
      <c r="AY33" s="59">
        <f>IFERROR(IF(WEEKDAY(C33)=WEEKDAY($N$5),$O$5,
IF(WEEKDAY(C33)=WEEKDAY($N$6),$O$6,
IF(WEEKDAY(C33)=WEEKDAY($N$7),$O$7,
IF(WEEKDAY(C33)=WEEKDAY($N$8),$O$8,
IF(WEEKDAY(C33)=WEEKDAY($N$9),$O$9,
IF(WEEKDAY(C33)=WEEKDAY($N$10),$O$10,
IF(WEEKDAY(C33)=WEEKDAY($N$11),$O$11,""))))))),"")</f>
        <v>0</v>
      </c>
    </row>
    <row r="34" spans="2:51" ht="18.75" x14ac:dyDescent="0.3">
      <c r="B34" s="60">
        <f t="shared" ref="B34:B35" si="8">IF(B33&lt;&gt;"",IF(MONTH($B$1)&lt;MONTH(B33+1),"",B33+1),"")</f>
        <v>44802</v>
      </c>
      <c r="C34" s="61">
        <f t="shared" si="6"/>
        <v>44802</v>
      </c>
      <c r="D34" s="62"/>
      <c r="E34" s="2"/>
      <c r="F34" s="2"/>
      <c r="G34" s="2"/>
      <c r="H34" s="2"/>
      <c r="I34" s="2" t="str">
        <f t="shared" ca="1" si="7"/>
        <v/>
      </c>
      <c r="J34" s="2" t="str">
        <f t="shared" si="0"/>
        <v/>
      </c>
      <c r="K34" s="1">
        <f>IF(AV34=0,AY34,IF(Feiertage!$G$2="ja","00:00",AY34))</f>
        <v>0</v>
      </c>
      <c r="L34" s="19" t="str">
        <f t="shared" ca="1" si="1"/>
        <v/>
      </c>
      <c r="M34" s="96"/>
      <c r="N34" s="96"/>
      <c r="O34" s="96"/>
      <c r="P34" s="96"/>
      <c r="Q34" s="96"/>
      <c r="R34" s="96"/>
      <c r="S34" s="96"/>
      <c r="AV34" s="42">
        <f>IF(IFERROR(MATCH($B34,Feiertage!$B$2:$B$49,0)&gt;0,0),1,0)</f>
        <v>0</v>
      </c>
      <c r="AW34" s="58">
        <f t="shared" ref="AW34:AW35" si="9">IFERROR(IF(WEEKDAY(C34)=WEEKDAY($N$5),$P$5,
IF(WEEKDAY(C34)=WEEKDAY($N$6),$P$6,
IF(WEEKDAY(C34)=WEEKDAY($N$7),$P$7,
IF(WEEKDAY(C34)=WEEKDAY($N$8),$P$8,
IF(WEEKDAY(C34)=WEEKDAY($N$9),$P$9,
IF(WEEKDAY(C34)=WEEKDAY($N$10),$P$10,
IF(WEEKDAY(C34)=WEEKDAY($N$11),$P$11,""))))))),"")</f>
        <v>2.0833333333333332E-2</v>
      </c>
      <c r="AX34" s="59">
        <f t="shared" si="3"/>
        <v>0</v>
      </c>
      <c r="AY34" s="59">
        <f t="shared" ref="AY34:AY35" si="10">IFERROR(IF(WEEKDAY(C34)=WEEKDAY($N$5),$O$5,
IF(WEEKDAY(C34)=WEEKDAY($N$6),$O$6,
IF(WEEKDAY(C34)=WEEKDAY($N$7),$O$7,
IF(WEEKDAY(C34)=WEEKDAY($N$8),$O$8,
IF(WEEKDAY(C34)=WEEKDAY($N$9),$O$9,
IF(WEEKDAY(C34)=WEEKDAY($N$10),$O$10,
IF(WEEKDAY(C34)=WEEKDAY($N$11),$O$11,""))))))),"")</f>
        <v>0</v>
      </c>
    </row>
    <row r="35" spans="2:51" ht="19.5" thickBot="1" x14ac:dyDescent="0.35">
      <c r="B35" s="73">
        <f t="shared" si="8"/>
        <v>44803</v>
      </c>
      <c r="C35" s="74">
        <f t="shared" si="6"/>
        <v>44803</v>
      </c>
      <c r="D35" s="75"/>
      <c r="E35" s="3"/>
      <c r="F35" s="3"/>
      <c r="G35" s="3"/>
      <c r="H35" s="3"/>
      <c r="I35" s="4" t="str">
        <f t="shared" ca="1" si="7"/>
        <v/>
      </c>
      <c r="J35" s="4" t="str">
        <f t="shared" si="0"/>
        <v/>
      </c>
      <c r="K35" s="1">
        <f>IF(AV35=0,AY35,IF(Feiertage!$G$2="ja","00:00",AY35))</f>
        <v>0.33333333333333331</v>
      </c>
      <c r="L35" s="20" t="str">
        <f t="shared" ca="1" si="1"/>
        <v/>
      </c>
      <c r="M35" s="96"/>
      <c r="N35" s="96"/>
      <c r="O35" s="96"/>
      <c r="P35" s="96"/>
      <c r="Q35" s="96"/>
      <c r="R35" s="96"/>
      <c r="S35" s="96"/>
      <c r="AV35" s="42">
        <f>IF(IFERROR(MATCH($B35,Feiertage!$B$2:$B$49,0)&gt;0,0),1,0)</f>
        <v>0</v>
      </c>
      <c r="AW35" s="58">
        <f t="shared" si="9"/>
        <v>2.0833333333333332E-2</v>
      </c>
      <c r="AX35" s="59">
        <f t="shared" si="3"/>
        <v>0</v>
      </c>
      <c r="AY35" s="59">
        <f t="shared" si="10"/>
        <v>0.33333333333333331</v>
      </c>
    </row>
    <row r="36" spans="2:51" ht="8.25" customHeight="1" thickTop="1" x14ac:dyDescent="0.25">
      <c r="B36" s="76"/>
      <c r="C36" s="72"/>
      <c r="D36" s="72"/>
      <c r="E36" s="72"/>
      <c r="F36" s="72"/>
      <c r="G36" s="72"/>
      <c r="H36" s="72"/>
      <c r="I36" s="72"/>
      <c r="J36" s="72"/>
      <c r="K36" s="72"/>
      <c r="L36" s="72"/>
    </row>
    <row r="39" spans="2:51" x14ac:dyDescent="0.25">
      <c r="M39" s="77"/>
      <c r="N39" s="78"/>
      <c r="O39" s="79"/>
    </row>
    <row r="41" spans="2:51" ht="15.75" x14ac:dyDescent="0.25">
      <c r="M41" s="80"/>
    </row>
  </sheetData>
  <sheetProtection algorithmName="SHA-512" hashValue="xdYT5j/Ybqgr5YCDoeW3wp8/u0sFv5ZgvniJsnQGTvlXwvmWJ7Is++/ajq1emhGvsEa4wzrW7aTncI5diH+pKQ==" saltValue="rjEslig6fy/EA8YbDINK/A==" spinCount="100000" sheet="1" objects="1" scenarios="1" formatCells="0" formatColumns="0" formatRows="0"/>
  <customSheetViews>
    <customSheetView guid="{4652D98A-10A8-4A41-BE02-6BC110D8BB01}" showGridLines="0">
      <pane xSplit="4" ySplit="4" topLeftCell="E5" activePane="bottomRight" state="frozen"/>
      <selection pane="bottomRight" activeCell="E40" sqref="E40"/>
      <pageMargins left="0.7" right="0.7" top="0.78740157499999996" bottom="0.78740157499999996" header="0.3" footer="0.3"/>
    </customSheetView>
  </customSheetViews>
  <mergeCells count="4">
    <mergeCell ref="N3:P3"/>
    <mergeCell ref="B1:L1"/>
    <mergeCell ref="E3:H3"/>
    <mergeCell ref="R4:S4"/>
  </mergeCells>
  <conditionalFormatting sqref="B5:L35">
    <cfRule type="expression" dxfId="10" priority="2" stopIfTrue="1">
      <formula>WEEKDAY($B5,2)&gt;5</formula>
    </cfRule>
  </conditionalFormatting>
  <pageMargins left="0.25" right="0.25" top="0.75" bottom="0.75" header="0.3" footer="0.3"/>
  <pageSetup paperSize="9" orientation="portrait" horizontalDpi="4294967293" verticalDpi="0"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stopIfTrue="1" id="{60D90A59-CC79-40AA-9C74-F7D57360580C}">
            <xm:f>MATCH($B5,Feiertage!$B$2:$B$49,0)&gt;0</xm:f>
            <x14:dxf>
              <fill>
                <patternFill>
                  <bgColor theme="5" tint="0.59996337778862885"/>
                </patternFill>
              </fill>
            </x14:dxf>
          </x14:cfRule>
          <xm:sqref>B5:L35</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AY41"/>
  <sheetViews>
    <sheetView showGridLines="0" workbookViewId="0">
      <pane xSplit="4" ySplit="1" topLeftCell="E2" activePane="bottomRight" state="frozen"/>
      <selection activeCell="E5" sqref="E5"/>
      <selection pane="topRight" activeCell="E5" sqref="E5"/>
      <selection pane="bottomLeft" activeCell="E5" sqref="E5"/>
      <selection pane="bottomRight" activeCell="E5" sqref="E5"/>
    </sheetView>
  </sheetViews>
  <sheetFormatPr baseColWidth="10" defaultColWidth="10.7109375" defaultRowHeight="15" x14ac:dyDescent="0.25"/>
  <cols>
    <col min="1" max="1" width="2.28515625" style="42" customWidth="1"/>
    <col min="2" max="2" width="8.85546875" style="42" customWidth="1"/>
    <col min="3" max="3" width="5.7109375" style="42" customWidth="1"/>
    <col min="4" max="4" width="0.85546875" style="42" hidden="1" customWidth="1"/>
    <col min="5" max="8" width="6.7109375" style="42" customWidth="1"/>
    <col min="9" max="9" width="8.85546875" style="42" customWidth="1"/>
    <col min="10" max="10" width="14" style="42" customWidth="1"/>
    <col min="11" max="11" width="13.7109375" style="42" customWidth="1"/>
    <col min="12" max="12" width="14.140625" style="42" customWidth="1"/>
    <col min="13" max="13" width="13.28515625" style="42" customWidth="1"/>
    <col min="14" max="14" width="19.5703125" style="42" customWidth="1"/>
    <col min="15" max="15" width="15.7109375" style="42" customWidth="1"/>
    <col min="16" max="17" width="11.42578125" style="42"/>
    <col min="18" max="18" width="30.7109375" style="42" customWidth="1"/>
    <col min="19" max="19" width="13.28515625" style="42" customWidth="1"/>
    <col min="20" max="24" width="11.42578125" style="42"/>
    <col min="25" max="47" width="10.7109375" style="42"/>
    <col min="48" max="48" width="11.140625" style="42" customWidth="1"/>
    <col min="49" max="49" width="7.7109375" style="42" customWidth="1"/>
    <col min="50" max="50" width="6.7109375" style="42" customWidth="1"/>
    <col min="51" max="51" width="8" style="42" customWidth="1"/>
    <col min="52" max="16384" width="10.7109375" style="42"/>
  </cols>
  <sheetData>
    <row r="1" spans="1:51" ht="28.5" x14ac:dyDescent="0.45">
      <c r="A1" s="41"/>
      <c r="B1" s="110">
        <f>EDATE(Januar!$A$1,8)</f>
        <v>44804</v>
      </c>
      <c r="C1" s="110"/>
      <c r="D1" s="110"/>
      <c r="E1" s="110"/>
      <c r="F1" s="110"/>
      <c r="G1" s="110"/>
      <c r="H1" s="110"/>
      <c r="I1" s="110"/>
      <c r="J1" s="110"/>
      <c r="K1" s="110"/>
      <c r="L1" s="110"/>
    </row>
    <row r="2" spans="1:51" ht="15.75" thickBot="1" x14ac:dyDescent="0.3"/>
    <row r="3" spans="1:51" ht="21.75" thickBot="1" x14ac:dyDescent="0.4">
      <c r="E3" s="104" t="s">
        <v>0</v>
      </c>
      <c r="F3" s="105"/>
      <c r="G3" s="105"/>
      <c r="H3" s="106"/>
      <c r="I3" s="43"/>
      <c r="J3" s="43"/>
      <c r="K3" s="43"/>
      <c r="L3" s="43"/>
      <c r="N3" s="107" t="s">
        <v>10</v>
      </c>
      <c r="O3" s="108"/>
      <c r="P3" s="109"/>
    </row>
    <row r="4" spans="1:51" ht="21.75" thickBot="1" x14ac:dyDescent="0.4">
      <c r="B4" s="81" t="s">
        <v>4</v>
      </c>
      <c r="C4" s="82" t="s">
        <v>5</v>
      </c>
      <c r="D4" s="83"/>
      <c r="E4" s="93" t="s">
        <v>1</v>
      </c>
      <c r="F4" s="94" t="s">
        <v>2</v>
      </c>
      <c r="G4" s="94" t="s">
        <v>1</v>
      </c>
      <c r="H4" s="94" t="s">
        <v>2</v>
      </c>
      <c r="I4" s="94" t="s">
        <v>3</v>
      </c>
      <c r="J4" s="94" t="s">
        <v>7</v>
      </c>
      <c r="K4" s="94" t="s">
        <v>6</v>
      </c>
      <c r="L4" s="95" t="s">
        <v>52</v>
      </c>
      <c r="N4" s="84" t="s">
        <v>8</v>
      </c>
      <c r="O4" s="85" t="s">
        <v>6</v>
      </c>
      <c r="P4" s="85" t="s">
        <v>3</v>
      </c>
      <c r="R4" s="102" t="s">
        <v>13</v>
      </c>
      <c r="S4" s="103"/>
      <c r="AV4" s="49" t="s">
        <v>50</v>
      </c>
      <c r="AW4" s="50" t="s">
        <v>3</v>
      </c>
      <c r="AX4" s="51" t="s">
        <v>7</v>
      </c>
      <c r="AY4" s="52" t="s">
        <v>6</v>
      </c>
    </row>
    <row r="5" spans="1:51" ht="21.75" thickTop="1" x14ac:dyDescent="0.35">
      <c r="B5" s="53">
        <f>B1</f>
        <v>44804</v>
      </c>
      <c r="C5" s="54">
        <f>B5</f>
        <v>44804</v>
      </c>
      <c r="D5" s="55"/>
      <c r="E5" s="1"/>
      <c r="F5" s="1"/>
      <c r="G5" s="1"/>
      <c r="H5" s="1"/>
      <c r="I5" s="1" t="str">
        <f ca="1">IF(AX5=0,"",IF(AW5=0,"",IF(OR(B5&lt;=TODAY(),AX5),AW5,"")))</f>
        <v/>
      </c>
      <c r="J5" s="1" t="str">
        <f t="shared" ref="J5:J35" si="0">IF(AX5=0,"",IF(I5&lt;&gt;"",AX5-I5,AX5))</f>
        <v/>
      </c>
      <c r="K5" s="1">
        <f>IF(AV5=0,AY5,IF(Feiertage!$G$2="ja","00:00",AY5))</f>
        <v>0.33333333333333331</v>
      </c>
      <c r="L5" s="18" t="str">
        <f t="shared" ref="L5:L35" ca="1" si="1">IF(OR(B5&lt;=TODAY(),J5),IF(J5&lt;&gt;"",IF(J5-K5=0,"",J5-K5),IF(K5&lt;&gt;"",-K5,"")),"")</f>
        <v/>
      </c>
      <c r="N5" s="56">
        <v>41639</v>
      </c>
      <c r="O5" s="5">
        <v>0.33333333333333331</v>
      </c>
      <c r="P5" s="5">
        <v>2.0833333333333332E-2</v>
      </c>
      <c r="R5" s="86" t="str">
        <f xml:space="preserve"> "Übertrag aus " &amp; IF( MONTH(B1)=1, YEAR(B1)-1, TEXT(EDATE(B1,-1),"MMMM"))</f>
        <v>Übertrag aus August</v>
      </c>
      <c r="S5" s="21">
        <f ca="1">IF(MONTH(B1)&gt;1,INDIRECT(TEXT(EDATE(B1,-1),"MMMM")&amp;"!s9"),"")</f>
        <v>0</v>
      </c>
      <c r="AV5" s="42">
        <f>IF(IFERROR(MATCH($B5,Feiertage!$B$2:$B$49,0)&gt;0,0),1,0)</f>
        <v>0</v>
      </c>
      <c r="AW5" s="58">
        <f>IF(WEEKDAY(C5)=WEEKDAY($N$5),$P$5,
IF(WEEKDAY(C5)=WEEKDAY($N$6),$P$6,
IF(WEEKDAY(C5)=WEEKDAY($N$7),$P$7,
IF(WEEKDAY(C5)=WEEKDAY($N$8),$P$8,
IF(WEEKDAY(C5)=WEEKDAY($N$9),$P$9,
IF(WEEKDAY(C5)=WEEKDAY($N$10),$P$10,
IF(WEEKDAY(C5)=WEEKDAY($N$11),$P$11,"")))))))</f>
        <v>2.0833333333333332E-2</v>
      </c>
      <c r="AX5" s="59">
        <f>IF(F5,IF(E5,IF(E5&gt;F5,F5+"24:00"-E5,F5-E5),0),0)+IF(G5,IF(G5,IF(G5&gt;H5,H5+"24:00"-G5,H5-G5),0),0)</f>
        <v>0</v>
      </c>
      <c r="AY5" s="59">
        <f>IF(WEEKDAY(C5)=WEEKDAY($N$5),$O$5,
IF(WEEKDAY(C5)=WEEKDAY($N$6),$O$6,
IF(WEEKDAY(C5)=WEEKDAY($N$7),$O$7,
IF(WEEKDAY(C5)=WEEKDAY($N$8),$O$8,
IF(WEEKDAY(C5)=WEEKDAY($N$9),$O$9,
IF(WEEKDAY(C5)=WEEKDAY($N$10),$O$10,
IF(WEEKDAY(C5)=WEEKDAY($N$11),$O$11,"")))))))</f>
        <v>0.33333333333333331</v>
      </c>
    </row>
    <row r="6" spans="1:51" ht="21" x14ac:dyDescent="0.35">
      <c r="B6" s="60">
        <f>B5+1</f>
        <v>44805</v>
      </c>
      <c r="C6" s="61">
        <f>B6</f>
        <v>44805</v>
      </c>
      <c r="D6" s="62"/>
      <c r="E6" s="2"/>
      <c r="F6" s="2"/>
      <c r="G6" s="2"/>
      <c r="H6" s="2"/>
      <c r="I6" s="2" t="str">
        <f ca="1">IF(AX6=0,"",IF(AW6=0,"",IF(OR(B6&lt;=TODAY(),AX6),AW6,"")))</f>
        <v/>
      </c>
      <c r="J6" s="2" t="str">
        <f t="shared" si="0"/>
        <v/>
      </c>
      <c r="K6" s="1">
        <f>IF(AV6=0,AY6,IF(Feiertage!$G$2="ja","00:00",AY6))</f>
        <v>0.33333333333333331</v>
      </c>
      <c r="L6" s="19" t="str">
        <f t="shared" ca="1" si="1"/>
        <v/>
      </c>
      <c r="N6" s="63">
        <v>41640</v>
      </c>
      <c r="O6" s="6">
        <v>0.33333333333333331</v>
      </c>
      <c r="P6" s="6">
        <v>2.0833333333333332E-2</v>
      </c>
      <c r="R6" s="87" t="s">
        <v>6</v>
      </c>
      <c r="S6" s="21">
        <f>SUM(K5:K35)</f>
        <v>7.3333333333333304</v>
      </c>
      <c r="AV6" s="42">
        <f>IF(IFERROR(MATCH($B6,Feiertage!$B$2:$B$49,0)&gt;0,0),1,0)</f>
        <v>0</v>
      </c>
      <c r="AW6" s="58">
        <f t="shared" ref="AW6:AW32" si="2">IF(WEEKDAY(C6)=WEEKDAY($N$5),$P$5,
IF(WEEKDAY(C6)=WEEKDAY($N$6),$P$6,
IF(WEEKDAY(C6)=WEEKDAY($N$7),$P$7,
IF(WEEKDAY(C6)=WEEKDAY($N$8),$P$8,
IF(WEEKDAY(C6)=WEEKDAY($N$9),$P$9,
IF(WEEKDAY(C6)=WEEKDAY($N$10),$P$10,
IF(WEEKDAY(C6)=WEEKDAY($N$11),$P$11,"")))))))</f>
        <v>2.0833333333333332E-2</v>
      </c>
      <c r="AX6" s="59">
        <f t="shared" ref="AX6:AX35" si="3">IF(F6,IF(E6,IF(E6&gt;F6,F6+"24:00"-E6,F6-E6),0),0)+IF(G6,IF(G6,IF(G6&gt;H6,H6+"24:00"-G6,H6-G6),0),0)</f>
        <v>0</v>
      </c>
      <c r="AY6" s="59">
        <f t="shared" ref="AY6:AY32" si="4">IF(WEEKDAY(C6)=WEEKDAY($N$5),$O$5,
IF(WEEKDAY(C6)=WEEKDAY($N$6),$O$6,
IF(WEEKDAY(C6)=WEEKDAY($N$7),$O$7,
IF(WEEKDAY(C6)=WEEKDAY($N$8),$O$8,
IF(WEEKDAY(C6)=WEEKDAY($N$9),$O$9,
IF(WEEKDAY(C6)=WEEKDAY($N$10),$O$10,
IF(WEEKDAY(C6)=WEEKDAY($N$11),$O$11,"")))))))</f>
        <v>0.33333333333333331</v>
      </c>
    </row>
    <row r="7" spans="1:51" ht="21" x14ac:dyDescent="0.35">
      <c r="B7" s="60">
        <f t="shared" ref="B7:B32" si="5">B6+1</f>
        <v>44806</v>
      </c>
      <c r="C7" s="61">
        <f t="shared" ref="C7:C35" si="6">B7</f>
        <v>44806</v>
      </c>
      <c r="D7" s="62"/>
      <c r="E7" s="2"/>
      <c r="F7" s="2"/>
      <c r="G7" s="2"/>
      <c r="H7" s="2"/>
      <c r="I7" s="2" t="str">
        <f t="shared" ref="I7:I35" ca="1" si="7">IF(AX7=0,"",IF(AW7=0,"",IF(OR(B7&lt;=TODAY(),AX7),AW7,"")))</f>
        <v/>
      </c>
      <c r="J7" s="2" t="str">
        <f t="shared" si="0"/>
        <v/>
      </c>
      <c r="K7" s="1">
        <f>IF(AV7=0,AY7,IF(Feiertage!$G$2="ja","00:00",AY7))</f>
        <v>0.33333333333333331</v>
      </c>
      <c r="L7" s="19" t="str">
        <f t="shared" ca="1" si="1"/>
        <v/>
      </c>
      <c r="N7" s="63">
        <v>41641</v>
      </c>
      <c r="O7" s="6">
        <v>0.33333333333333331</v>
      </c>
      <c r="P7" s="6">
        <v>2.0833333333333332E-2</v>
      </c>
      <c r="R7" s="87" t="s">
        <v>7</v>
      </c>
      <c r="S7" s="21">
        <f>SUM(J5:J35)</f>
        <v>0</v>
      </c>
      <c r="AV7" s="42">
        <f>IF(IFERROR(MATCH($B7,Feiertage!$B$2:$B$49,0)&gt;0,0),1,0)</f>
        <v>0</v>
      </c>
      <c r="AW7" s="58">
        <f t="shared" si="2"/>
        <v>2.0833333333333332E-2</v>
      </c>
      <c r="AX7" s="59">
        <f t="shared" si="3"/>
        <v>0</v>
      </c>
      <c r="AY7" s="59">
        <f t="shared" si="4"/>
        <v>0.33333333333333331</v>
      </c>
    </row>
    <row r="8" spans="1:51" ht="21" x14ac:dyDescent="0.35">
      <c r="B8" s="60">
        <f t="shared" si="5"/>
        <v>44807</v>
      </c>
      <c r="C8" s="61">
        <f t="shared" si="6"/>
        <v>44807</v>
      </c>
      <c r="D8" s="62"/>
      <c r="E8" s="2"/>
      <c r="F8" s="2"/>
      <c r="G8" s="2"/>
      <c r="H8" s="2"/>
      <c r="I8" s="2" t="str">
        <f t="shared" ca="1" si="7"/>
        <v/>
      </c>
      <c r="J8" s="2" t="str">
        <f t="shared" si="0"/>
        <v/>
      </c>
      <c r="K8" s="1">
        <f>IF(AV8=0,AY8,IF(Feiertage!$G$2="ja","00:00",AY8))</f>
        <v>0.33333333333333331</v>
      </c>
      <c r="L8" s="19" t="str">
        <f t="shared" ca="1" si="1"/>
        <v/>
      </c>
      <c r="N8" s="63">
        <v>41642</v>
      </c>
      <c r="O8" s="6">
        <v>0.33333333333333331</v>
      </c>
      <c r="P8" s="6">
        <v>2.0833333333333332E-2</v>
      </c>
      <c r="R8" s="88" t="str">
        <f xml:space="preserve"> "Saldo " &amp; TEXT(B1,"MMMM")</f>
        <v>Saldo September</v>
      </c>
      <c r="S8" s="21">
        <f ca="1">SUM(L5:L35)</f>
        <v>0</v>
      </c>
      <c r="AV8" s="42">
        <f>IF(IFERROR(MATCH($B8,Feiertage!$B$2:$B$49,0)&gt;0,0),1,0)</f>
        <v>0</v>
      </c>
      <c r="AW8" s="58">
        <f t="shared" si="2"/>
        <v>2.0833333333333332E-2</v>
      </c>
      <c r="AX8" s="59">
        <f t="shared" si="3"/>
        <v>0</v>
      </c>
      <c r="AY8" s="59">
        <f t="shared" si="4"/>
        <v>0.33333333333333331</v>
      </c>
    </row>
    <row r="9" spans="1:51" ht="21.75" thickBot="1" x14ac:dyDescent="0.4">
      <c r="B9" s="60">
        <f t="shared" si="5"/>
        <v>44808</v>
      </c>
      <c r="C9" s="61">
        <f t="shared" si="6"/>
        <v>44808</v>
      </c>
      <c r="D9" s="62"/>
      <c r="E9" s="2"/>
      <c r="F9" s="2"/>
      <c r="G9" s="2"/>
      <c r="H9" s="2"/>
      <c r="I9" s="2" t="str">
        <f t="shared" ca="1" si="7"/>
        <v/>
      </c>
      <c r="J9" s="2" t="str">
        <f t="shared" si="0"/>
        <v/>
      </c>
      <c r="K9" s="1">
        <f>IF(AV9=0,AY9,IF(Feiertage!$G$2="ja","00:00",AY9))</f>
        <v>0</v>
      </c>
      <c r="L9" s="19" t="str">
        <f t="shared" ca="1" si="1"/>
        <v/>
      </c>
      <c r="N9" s="63">
        <v>41643</v>
      </c>
      <c r="O9" s="6">
        <v>0.33333333333333331</v>
      </c>
      <c r="P9" s="6">
        <v>2.0833333333333332E-2</v>
      </c>
      <c r="R9" s="89" t="str">
        <f xml:space="preserve"> "Übertrag in " &amp;  IF( MONTH(B1)=12, YEAR(B1)+1, TEXT(EDATE(B1,1),"MMMM"))</f>
        <v>Übertrag in Oktober</v>
      </c>
      <c r="S9" s="22">
        <f ca="1">IF(S5="",0,S5)+S8</f>
        <v>0</v>
      </c>
      <c r="AV9" s="42">
        <f>IF(IFERROR(MATCH($B9,Feiertage!$B$2:$B$49,0)&gt;0,0),1,0)</f>
        <v>0</v>
      </c>
      <c r="AW9" s="58">
        <f t="shared" si="2"/>
        <v>2.0833333333333332E-2</v>
      </c>
      <c r="AX9" s="59">
        <f t="shared" si="3"/>
        <v>0</v>
      </c>
      <c r="AY9" s="59">
        <f t="shared" si="4"/>
        <v>0</v>
      </c>
    </row>
    <row r="10" spans="1:51" ht="18.75" x14ac:dyDescent="0.3">
      <c r="B10" s="60">
        <f t="shared" si="5"/>
        <v>44809</v>
      </c>
      <c r="C10" s="61">
        <f t="shared" si="6"/>
        <v>44809</v>
      </c>
      <c r="D10" s="62"/>
      <c r="E10" s="2"/>
      <c r="F10" s="2"/>
      <c r="G10" s="2"/>
      <c r="H10" s="2"/>
      <c r="I10" s="2" t="str">
        <f t="shared" ca="1" si="7"/>
        <v/>
      </c>
      <c r="J10" s="2" t="str">
        <f t="shared" si="0"/>
        <v/>
      </c>
      <c r="K10" s="1">
        <f>IF(AV10=0,AY10,IF(Feiertage!$G$2="ja","00:00",AY10))</f>
        <v>0</v>
      </c>
      <c r="L10" s="19" t="str">
        <f t="shared" ca="1" si="1"/>
        <v/>
      </c>
      <c r="N10" s="67">
        <v>41644</v>
      </c>
      <c r="O10" s="7">
        <v>0</v>
      </c>
      <c r="P10" s="7">
        <v>2.0833333333333332E-2</v>
      </c>
      <c r="AV10" s="42">
        <f>IF(IFERROR(MATCH($B10,Feiertage!$B$2:$B$49,0)&gt;0,0),1,0)</f>
        <v>0</v>
      </c>
      <c r="AW10" s="58">
        <f t="shared" si="2"/>
        <v>2.0833333333333332E-2</v>
      </c>
      <c r="AX10" s="59">
        <f t="shared" si="3"/>
        <v>0</v>
      </c>
      <c r="AY10" s="59">
        <f t="shared" si="4"/>
        <v>0</v>
      </c>
    </row>
    <row r="11" spans="1:51" ht="19.5" thickBot="1" x14ac:dyDescent="0.35">
      <c r="B11" s="60">
        <f t="shared" si="5"/>
        <v>44810</v>
      </c>
      <c r="C11" s="61">
        <f t="shared" si="6"/>
        <v>44810</v>
      </c>
      <c r="D11" s="62"/>
      <c r="E11" s="2"/>
      <c r="F11" s="2"/>
      <c r="G11" s="2"/>
      <c r="H11" s="2"/>
      <c r="I11" s="2" t="str">
        <f t="shared" ca="1" si="7"/>
        <v/>
      </c>
      <c r="J11" s="2" t="str">
        <f t="shared" si="0"/>
        <v/>
      </c>
      <c r="K11" s="1">
        <f>IF(AV11=0,AY11,IF(Feiertage!$G$2="ja","00:00",AY11))</f>
        <v>0.33333333333333331</v>
      </c>
      <c r="L11" s="19" t="str">
        <f t="shared" ca="1" si="1"/>
        <v/>
      </c>
      <c r="N11" s="68">
        <v>41645</v>
      </c>
      <c r="O11" s="8">
        <v>0</v>
      </c>
      <c r="P11" s="8">
        <v>2.0833333333333332E-2</v>
      </c>
      <c r="AV11" s="42">
        <f>IF(IFERROR(MATCH($B11,Feiertage!$B$2:$B$49,0)&gt;0,0),1,0)</f>
        <v>0</v>
      </c>
      <c r="AW11" s="58">
        <f t="shared" si="2"/>
        <v>2.0833333333333332E-2</v>
      </c>
      <c r="AX11" s="59">
        <f t="shared" si="3"/>
        <v>0</v>
      </c>
      <c r="AY11" s="59">
        <f t="shared" si="4"/>
        <v>0.33333333333333331</v>
      </c>
    </row>
    <row r="12" spans="1:51" ht="20.25" thickTop="1" thickBot="1" x14ac:dyDescent="0.35">
      <c r="B12" s="60">
        <f t="shared" si="5"/>
        <v>44811</v>
      </c>
      <c r="C12" s="61">
        <f t="shared" si="6"/>
        <v>44811</v>
      </c>
      <c r="D12" s="62"/>
      <c r="E12" s="2"/>
      <c r="F12" s="2"/>
      <c r="G12" s="2"/>
      <c r="H12" s="2"/>
      <c r="I12" s="2" t="str">
        <f t="shared" ca="1" si="7"/>
        <v/>
      </c>
      <c r="J12" s="2" t="str">
        <f t="shared" si="0"/>
        <v/>
      </c>
      <c r="K12" s="1">
        <f>IF(AV12=0,AY12,IF(Feiertage!$G$2="ja","00:00",AY12))</f>
        <v>0.33333333333333331</v>
      </c>
      <c r="L12" s="19" t="str">
        <f t="shared" ca="1" si="1"/>
        <v/>
      </c>
      <c r="N12" s="69" t="s">
        <v>9</v>
      </c>
      <c r="O12" s="70">
        <f>SUM(O5:O11)</f>
        <v>1.6666666666666665</v>
      </c>
      <c r="P12" s="71"/>
      <c r="AV12" s="42">
        <f>IF(IFERROR(MATCH($B12,Feiertage!$B$2:$B$49,0)&gt;0,0),1,0)</f>
        <v>0</v>
      </c>
      <c r="AW12" s="58">
        <f t="shared" si="2"/>
        <v>2.0833333333333332E-2</v>
      </c>
      <c r="AX12" s="59">
        <f t="shared" si="3"/>
        <v>0</v>
      </c>
      <c r="AY12" s="59">
        <f t="shared" si="4"/>
        <v>0.33333333333333331</v>
      </c>
    </row>
    <row r="13" spans="1:51" ht="19.5" thickTop="1" x14ac:dyDescent="0.3">
      <c r="B13" s="60">
        <f t="shared" si="5"/>
        <v>44812</v>
      </c>
      <c r="C13" s="61">
        <f t="shared" si="6"/>
        <v>44812</v>
      </c>
      <c r="D13" s="62"/>
      <c r="E13" s="2"/>
      <c r="F13" s="2"/>
      <c r="G13" s="2"/>
      <c r="H13" s="2"/>
      <c r="I13" s="2" t="str">
        <f t="shared" ca="1" si="7"/>
        <v/>
      </c>
      <c r="J13" s="2" t="str">
        <f t="shared" si="0"/>
        <v/>
      </c>
      <c r="K13" s="1">
        <f>IF(AV13=0,AY13,IF(Feiertage!$G$2="ja","00:00",AY13))</f>
        <v>0.33333333333333331</v>
      </c>
      <c r="L13" s="19" t="str">
        <f t="shared" ca="1" si="1"/>
        <v/>
      </c>
      <c r="M13" s="96"/>
      <c r="N13" s="97"/>
      <c r="O13" s="97"/>
      <c r="P13" s="96"/>
      <c r="Q13" s="96"/>
      <c r="R13" s="96"/>
      <c r="S13" s="96"/>
      <c r="AV13" s="42">
        <f>IF(IFERROR(MATCH($B13,Feiertage!$B$2:$B$49,0)&gt;0,0),1,0)</f>
        <v>0</v>
      </c>
      <c r="AW13" s="58">
        <f t="shared" si="2"/>
        <v>2.0833333333333332E-2</v>
      </c>
      <c r="AX13" s="59">
        <f t="shared" si="3"/>
        <v>0</v>
      </c>
      <c r="AY13" s="59">
        <f t="shared" si="4"/>
        <v>0.33333333333333331</v>
      </c>
    </row>
    <row r="14" spans="1:51" ht="18.75" x14ac:dyDescent="0.3">
      <c r="B14" s="60">
        <f t="shared" si="5"/>
        <v>44813</v>
      </c>
      <c r="C14" s="61">
        <f t="shared" si="6"/>
        <v>44813</v>
      </c>
      <c r="D14" s="62"/>
      <c r="E14" s="2"/>
      <c r="F14" s="2"/>
      <c r="G14" s="2"/>
      <c r="H14" s="2"/>
      <c r="I14" s="2" t="str">
        <f t="shared" ca="1" si="7"/>
        <v/>
      </c>
      <c r="J14" s="2" t="str">
        <f t="shared" si="0"/>
        <v/>
      </c>
      <c r="K14" s="1">
        <f>IF(AV14=0,AY14,IF(Feiertage!$G$2="ja","00:00",AY14))</f>
        <v>0.33333333333333331</v>
      </c>
      <c r="L14" s="19" t="str">
        <f t="shared" ca="1" si="1"/>
        <v/>
      </c>
      <c r="M14" s="96"/>
      <c r="N14" s="98"/>
      <c r="O14" s="99"/>
      <c r="P14" s="98"/>
      <c r="Q14" s="96"/>
      <c r="R14" s="96"/>
      <c r="S14" s="96"/>
      <c r="AV14" s="42">
        <f>IF(IFERROR(MATCH($B14,Feiertage!$B$2:$B$49,0)&gt;0,0),1,0)</f>
        <v>0</v>
      </c>
      <c r="AW14" s="58">
        <f t="shared" si="2"/>
        <v>2.0833333333333332E-2</v>
      </c>
      <c r="AX14" s="59">
        <f t="shared" si="3"/>
        <v>0</v>
      </c>
      <c r="AY14" s="59">
        <f t="shared" si="4"/>
        <v>0.33333333333333331</v>
      </c>
    </row>
    <row r="15" spans="1:51" ht="18.75" x14ac:dyDescent="0.3">
      <c r="B15" s="60">
        <f t="shared" si="5"/>
        <v>44814</v>
      </c>
      <c r="C15" s="61">
        <f t="shared" si="6"/>
        <v>44814</v>
      </c>
      <c r="D15" s="62"/>
      <c r="E15" s="2"/>
      <c r="F15" s="2"/>
      <c r="G15" s="2"/>
      <c r="H15" s="2"/>
      <c r="I15" s="2" t="str">
        <f t="shared" ca="1" si="7"/>
        <v/>
      </c>
      <c r="J15" s="2" t="str">
        <f t="shared" si="0"/>
        <v/>
      </c>
      <c r="K15" s="1">
        <f>IF(AV15=0,AY15,IF(Feiertage!$G$2="ja","00:00",AY15))</f>
        <v>0.33333333333333331</v>
      </c>
      <c r="L15" s="19" t="str">
        <f ca="1">IF(OR(B15&lt;=TODAY(),J15),IF(J15&lt;&gt;"",IF(J15-K15=0,"",J15-K15),IF(K15&lt;&gt;"",-K15,"")),"")</f>
        <v/>
      </c>
      <c r="M15" s="96"/>
      <c r="N15" s="96"/>
      <c r="O15" s="96"/>
      <c r="P15" s="96"/>
      <c r="Q15" s="96"/>
      <c r="R15" s="96"/>
      <c r="S15" s="96"/>
      <c r="AV15" s="42">
        <f>IF(IFERROR(MATCH($B15,Feiertage!$B$2:$B$49,0)&gt;0,0),1,0)</f>
        <v>0</v>
      </c>
      <c r="AW15" s="58">
        <f t="shared" si="2"/>
        <v>2.0833333333333332E-2</v>
      </c>
      <c r="AX15" s="59">
        <f t="shared" si="3"/>
        <v>0</v>
      </c>
      <c r="AY15" s="59">
        <f t="shared" si="4"/>
        <v>0.33333333333333331</v>
      </c>
    </row>
    <row r="16" spans="1:51" ht="18.75" x14ac:dyDescent="0.3">
      <c r="B16" s="60">
        <f t="shared" si="5"/>
        <v>44815</v>
      </c>
      <c r="C16" s="61">
        <f t="shared" si="6"/>
        <v>44815</v>
      </c>
      <c r="D16" s="62"/>
      <c r="E16" s="2"/>
      <c r="F16" s="2"/>
      <c r="G16" s="2"/>
      <c r="H16" s="2"/>
      <c r="I16" s="2" t="str">
        <f t="shared" ca="1" si="7"/>
        <v/>
      </c>
      <c r="J16" s="2" t="str">
        <f t="shared" si="0"/>
        <v/>
      </c>
      <c r="K16" s="1">
        <f>IF(AV16=0,AY16,IF(Feiertage!$G$2="ja","00:00",AY16))</f>
        <v>0</v>
      </c>
      <c r="L16" s="19" t="str">
        <f t="shared" ca="1" si="1"/>
        <v/>
      </c>
      <c r="M16" s="96"/>
      <c r="N16" s="96"/>
      <c r="O16" s="96"/>
      <c r="P16" s="96"/>
      <c r="Q16" s="96"/>
      <c r="R16" s="96"/>
      <c r="S16" s="96"/>
      <c r="AV16" s="42">
        <f>IF(IFERROR(MATCH($B16,Feiertage!$B$2:$B$49,0)&gt;0,0),1,0)</f>
        <v>0</v>
      </c>
      <c r="AW16" s="58">
        <f t="shared" si="2"/>
        <v>2.0833333333333332E-2</v>
      </c>
      <c r="AX16" s="59">
        <f t="shared" si="3"/>
        <v>0</v>
      </c>
      <c r="AY16" s="59">
        <f t="shared" si="4"/>
        <v>0</v>
      </c>
    </row>
    <row r="17" spans="2:51" ht="18.75" x14ac:dyDescent="0.3">
      <c r="B17" s="60">
        <f t="shared" si="5"/>
        <v>44816</v>
      </c>
      <c r="C17" s="61">
        <f t="shared" si="6"/>
        <v>44816</v>
      </c>
      <c r="D17" s="62"/>
      <c r="E17" s="2"/>
      <c r="F17" s="2"/>
      <c r="G17" s="2"/>
      <c r="H17" s="2"/>
      <c r="I17" s="2" t="str">
        <f t="shared" ca="1" si="7"/>
        <v/>
      </c>
      <c r="J17" s="2" t="str">
        <f t="shared" si="0"/>
        <v/>
      </c>
      <c r="K17" s="1">
        <f>IF(AV17=0,AY17,IF(Feiertage!$G$2="ja","00:00",AY17))</f>
        <v>0</v>
      </c>
      <c r="L17" s="19" t="str">
        <f t="shared" ca="1" si="1"/>
        <v/>
      </c>
      <c r="M17" s="96"/>
      <c r="N17" s="96"/>
      <c r="O17" s="96"/>
      <c r="P17" s="96"/>
      <c r="Q17" s="96"/>
      <c r="R17" s="96"/>
      <c r="S17" s="96"/>
      <c r="AV17" s="42">
        <f>IF(IFERROR(MATCH($B17,Feiertage!$B$2:$B$49,0)&gt;0,0),1,0)</f>
        <v>0</v>
      </c>
      <c r="AW17" s="58">
        <f t="shared" si="2"/>
        <v>2.0833333333333332E-2</v>
      </c>
      <c r="AX17" s="59">
        <f t="shared" si="3"/>
        <v>0</v>
      </c>
      <c r="AY17" s="59">
        <f t="shared" si="4"/>
        <v>0</v>
      </c>
    </row>
    <row r="18" spans="2:51" ht="18.75" x14ac:dyDescent="0.3">
      <c r="B18" s="60">
        <f t="shared" si="5"/>
        <v>44817</v>
      </c>
      <c r="C18" s="61">
        <f t="shared" si="6"/>
        <v>44817</v>
      </c>
      <c r="D18" s="62"/>
      <c r="E18" s="2"/>
      <c r="F18" s="2"/>
      <c r="G18" s="2"/>
      <c r="H18" s="2"/>
      <c r="I18" s="2" t="str">
        <f t="shared" ca="1" si="7"/>
        <v/>
      </c>
      <c r="J18" s="2" t="str">
        <f>IF(AX18=0,"",IF(I18&lt;&gt;"",AX18-I18,AX18))</f>
        <v/>
      </c>
      <c r="K18" s="1">
        <f>IF(AV18=0,AY18,IF(Feiertage!$G$2="ja","00:00",AY18))</f>
        <v>0.33333333333333331</v>
      </c>
      <c r="L18" s="19" t="str">
        <f t="shared" ca="1" si="1"/>
        <v/>
      </c>
      <c r="M18" s="96"/>
      <c r="N18" s="96"/>
      <c r="O18" s="96"/>
      <c r="P18" s="96"/>
      <c r="Q18" s="96"/>
      <c r="R18" s="96"/>
      <c r="S18" s="96"/>
      <c r="AV18" s="42">
        <f>IF(IFERROR(MATCH($B18,Feiertage!$B$2:$B$49,0)&gt;0,0),1,0)</f>
        <v>0</v>
      </c>
      <c r="AW18" s="58">
        <f t="shared" si="2"/>
        <v>2.0833333333333332E-2</v>
      </c>
      <c r="AX18" s="59">
        <f t="shared" si="3"/>
        <v>0</v>
      </c>
      <c r="AY18" s="59">
        <f t="shared" si="4"/>
        <v>0.33333333333333331</v>
      </c>
    </row>
    <row r="19" spans="2:51" ht="18.75" x14ac:dyDescent="0.3">
      <c r="B19" s="60">
        <f t="shared" si="5"/>
        <v>44818</v>
      </c>
      <c r="C19" s="61">
        <f t="shared" si="6"/>
        <v>44818</v>
      </c>
      <c r="D19" s="62"/>
      <c r="E19" s="2"/>
      <c r="F19" s="2"/>
      <c r="G19" s="2"/>
      <c r="H19" s="2"/>
      <c r="I19" s="2" t="str">
        <f t="shared" ca="1" si="7"/>
        <v/>
      </c>
      <c r="J19" s="2" t="str">
        <f t="shared" si="0"/>
        <v/>
      </c>
      <c r="K19" s="1">
        <f>IF(AV19=0,AY19,IF(Feiertage!$G$2="ja","00:00",AY19))</f>
        <v>0.33333333333333331</v>
      </c>
      <c r="L19" s="19" t="str">
        <f t="shared" ca="1" si="1"/>
        <v/>
      </c>
      <c r="M19" s="96"/>
      <c r="N19" s="96"/>
      <c r="O19" s="96"/>
      <c r="P19" s="96"/>
      <c r="Q19" s="96"/>
      <c r="R19" s="96"/>
      <c r="S19" s="96"/>
      <c r="AV19" s="42">
        <f>IF(IFERROR(MATCH($B19,Feiertage!$B$2:$B$49,0)&gt;0,0),1,0)</f>
        <v>0</v>
      </c>
      <c r="AW19" s="58">
        <f t="shared" si="2"/>
        <v>2.0833333333333332E-2</v>
      </c>
      <c r="AX19" s="59">
        <f t="shared" si="3"/>
        <v>0</v>
      </c>
      <c r="AY19" s="59">
        <f t="shared" si="4"/>
        <v>0.33333333333333331</v>
      </c>
    </row>
    <row r="20" spans="2:51" ht="18.75" x14ac:dyDescent="0.3">
      <c r="B20" s="60">
        <f t="shared" si="5"/>
        <v>44819</v>
      </c>
      <c r="C20" s="61">
        <f t="shared" si="6"/>
        <v>44819</v>
      </c>
      <c r="D20" s="62"/>
      <c r="E20" s="2"/>
      <c r="F20" s="2"/>
      <c r="G20" s="2"/>
      <c r="H20" s="2"/>
      <c r="I20" s="2" t="str">
        <f t="shared" ca="1" si="7"/>
        <v/>
      </c>
      <c r="J20" s="2" t="str">
        <f t="shared" si="0"/>
        <v/>
      </c>
      <c r="K20" s="1">
        <f>IF(AV20=0,AY20,IF(Feiertage!$G$2="ja","00:00",AY20))</f>
        <v>0.33333333333333331</v>
      </c>
      <c r="L20" s="19" t="str">
        <f t="shared" ca="1" si="1"/>
        <v/>
      </c>
      <c r="M20" s="96"/>
      <c r="N20" s="96"/>
      <c r="O20" s="96"/>
      <c r="P20" s="96"/>
      <c r="Q20" s="96"/>
      <c r="R20" s="96"/>
      <c r="S20" s="96"/>
      <c r="AV20" s="42">
        <f>IF(IFERROR(MATCH($B20,Feiertage!$B$2:$B$49,0)&gt;0,0),1,0)</f>
        <v>0</v>
      </c>
      <c r="AW20" s="58">
        <f t="shared" si="2"/>
        <v>2.0833333333333332E-2</v>
      </c>
      <c r="AX20" s="59">
        <f t="shared" si="3"/>
        <v>0</v>
      </c>
      <c r="AY20" s="59">
        <f t="shared" si="4"/>
        <v>0.33333333333333331</v>
      </c>
    </row>
    <row r="21" spans="2:51" ht="18.75" x14ac:dyDescent="0.3">
      <c r="B21" s="60">
        <f t="shared" si="5"/>
        <v>44820</v>
      </c>
      <c r="C21" s="61">
        <f t="shared" si="6"/>
        <v>44820</v>
      </c>
      <c r="D21" s="62"/>
      <c r="E21" s="2"/>
      <c r="F21" s="2"/>
      <c r="G21" s="2"/>
      <c r="H21" s="2"/>
      <c r="I21" s="2" t="str">
        <f t="shared" ca="1" si="7"/>
        <v/>
      </c>
      <c r="J21" s="2" t="str">
        <f t="shared" si="0"/>
        <v/>
      </c>
      <c r="K21" s="1">
        <f>IF(AV21=0,AY21,IF(Feiertage!$G$2="ja","00:00",AY21))</f>
        <v>0.33333333333333331</v>
      </c>
      <c r="L21" s="19" t="str">
        <f t="shared" ca="1" si="1"/>
        <v/>
      </c>
      <c r="M21" s="96"/>
      <c r="N21" s="96"/>
      <c r="O21" s="96"/>
      <c r="P21" s="96"/>
      <c r="Q21" s="96"/>
      <c r="R21" s="96"/>
      <c r="S21" s="96"/>
      <c r="AV21" s="42">
        <f>IF(IFERROR(MATCH($B21,Feiertage!$B$2:$B$49,0)&gt;0,0),1,0)</f>
        <v>0</v>
      </c>
      <c r="AW21" s="58">
        <f t="shared" si="2"/>
        <v>2.0833333333333332E-2</v>
      </c>
      <c r="AX21" s="59">
        <f t="shared" si="3"/>
        <v>0</v>
      </c>
      <c r="AY21" s="59">
        <f t="shared" si="4"/>
        <v>0.33333333333333331</v>
      </c>
    </row>
    <row r="22" spans="2:51" ht="18.75" x14ac:dyDescent="0.3">
      <c r="B22" s="60">
        <f t="shared" si="5"/>
        <v>44821</v>
      </c>
      <c r="C22" s="61">
        <f t="shared" si="6"/>
        <v>44821</v>
      </c>
      <c r="D22" s="62"/>
      <c r="E22" s="2"/>
      <c r="F22" s="2"/>
      <c r="G22" s="2"/>
      <c r="H22" s="2"/>
      <c r="I22" s="2" t="str">
        <f t="shared" ca="1" si="7"/>
        <v/>
      </c>
      <c r="J22" s="2" t="str">
        <f t="shared" si="0"/>
        <v/>
      </c>
      <c r="K22" s="1">
        <f>IF(AV22=0,AY22,IF(Feiertage!$G$2="ja","00:00",AY22))</f>
        <v>0.33333333333333331</v>
      </c>
      <c r="L22" s="19" t="str">
        <f t="shared" ca="1" si="1"/>
        <v/>
      </c>
      <c r="M22" s="96"/>
      <c r="N22" s="96"/>
      <c r="O22" s="96"/>
      <c r="P22" s="96"/>
      <c r="Q22" s="96"/>
      <c r="R22" s="96"/>
      <c r="S22" s="96"/>
      <c r="AV22" s="42">
        <f>IF(IFERROR(MATCH($B22,Feiertage!$B$2:$B$49,0)&gt;0,0),1,0)</f>
        <v>0</v>
      </c>
      <c r="AW22" s="58">
        <f t="shared" si="2"/>
        <v>2.0833333333333332E-2</v>
      </c>
      <c r="AX22" s="59">
        <f t="shared" si="3"/>
        <v>0</v>
      </c>
      <c r="AY22" s="59">
        <f t="shared" si="4"/>
        <v>0.33333333333333331</v>
      </c>
    </row>
    <row r="23" spans="2:51" ht="18.75" x14ac:dyDescent="0.3">
      <c r="B23" s="60">
        <f t="shared" si="5"/>
        <v>44822</v>
      </c>
      <c r="C23" s="61">
        <f t="shared" si="6"/>
        <v>44822</v>
      </c>
      <c r="D23" s="62"/>
      <c r="E23" s="2"/>
      <c r="F23" s="2"/>
      <c r="G23" s="2"/>
      <c r="H23" s="2"/>
      <c r="I23" s="2" t="str">
        <f t="shared" ca="1" si="7"/>
        <v/>
      </c>
      <c r="J23" s="2" t="str">
        <f t="shared" si="0"/>
        <v/>
      </c>
      <c r="K23" s="1">
        <f>IF(AV23=0,AY23,IF(Feiertage!$G$2="ja","00:00",AY23))</f>
        <v>0</v>
      </c>
      <c r="L23" s="19" t="str">
        <f t="shared" ca="1" si="1"/>
        <v/>
      </c>
      <c r="M23" s="96"/>
      <c r="N23" s="96"/>
      <c r="O23" s="96"/>
      <c r="P23" s="96"/>
      <c r="Q23" s="96"/>
      <c r="R23" s="96"/>
      <c r="S23" s="96"/>
      <c r="AV23" s="42">
        <f>IF(IFERROR(MATCH($B23,Feiertage!$B$2:$B$49,0)&gt;0,0),1,0)</f>
        <v>0</v>
      </c>
      <c r="AW23" s="58">
        <f t="shared" si="2"/>
        <v>2.0833333333333332E-2</v>
      </c>
      <c r="AX23" s="59">
        <f t="shared" si="3"/>
        <v>0</v>
      </c>
      <c r="AY23" s="59">
        <f t="shared" si="4"/>
        <v>0</v>
      </c>
    </row>
    <row r="24" spans="2:51" ht="18.75" x14ac:dyDescent="0.3">
      <c r="B24" s="60">
        <f t="shared" si="5"/>
        <v>44823</v>
      </c>
      <c r="C24" s="61">
        <f t="shared" si="6"/>
        <v>44823</v>
      </c>
      <c r="D24" s="62"/>
      <c r="E24" s="2"/>
      <c r="F24" s="2"/>
      <c r="G24" s="2"/>
      <c r="H24" s="2"/>
      <c r="I24" s="2" t="str">
        <f t="shared" ca="1" si="7"/>
        <v/>
      </c>
      <c r="J24" s="2" t="str">
        <f t="shared" si="0"/>
        <v/>
      </c>
      <c r="K24" s="1">
        <f>IF(AV24=0,AY24,IF(Feiertage!$G$2="ja","00:00",AY24))</f>
        <v>0</v>
      </c>
      <c r="L24" s="19" t="str">
        <f t="shared" ca="1" si="1"/>
        <v/>
      </c>
      <c r="M24" s="96"/>
      <c r="N24" s="96"/>
      <c r="O24" s="96"/>
      <c r="P24" s="96"/>
      <c r="Q24" s="96"/>
      <c r="R24" s="96"/>
      <c r="S24" s="96"/>
      <c r="AV24" s="42">
        <f>IF(IFERROR(MATCH($B24,Feiertage!$B$2:$B$49,0)&gt;0,0),1,0)</f>
        <v>0</v>
      </c>
      <c r="AW24" s="58">
        <f t="shared" si="2"/>
        <v>2.0833333333333332E-2</v>
      </c>
      <c r="AX24" s="59">
        <f t="shared" si="3"/>
        <v>0</v>
      </c>
      <c r="AY24" s="59">
        <f t="shared" si="4"/>
        <v>0</v>
      </c>
    </row>
    <row r="25" spans="2:51" ht="18.75" x14ac:dyDescent="0.3">
      <c r="B25" s="60">
        <f t="shared" si="5"/>
        <v>44824</v>
      </c>
      <c r="C25" s="61">
        <f t="shared" si="6"/>
        <v>44824</v>
      </c>
      <c r="D25" s="62"/>
      <c r="E25" s="2"/>
      <c r="F25" s="2"/>
      <c r="G25" s="2"/>
      <c r="H25" s="2"/>
      <c r="I25" s="2" t="str">
        <f t="shared" ca="1" si="7"/>
        <v/>
      </c>
      <c r="J25" s="2" t="str">
        <f t="shared" si="0"/>
        <v/>
      </c>
      <c r="K25" s="1">
        <f>IF(AV25=0,AY25,IF(Feiertage!$G$2="ja","00:00",AY25))</f>
        <v>0.33333333333333331</v>
      </c>
      <c r="L25" s="19" t="str">
        <f t="shared" ca="1" si="1"/>
        <v/>
      </c>
      <c r="M25" s="96"/>
      <c r="N25" s="96"/>
      <c r="O25" s="96"/>
      <c r="P25" s="96"/>
      <c r="Q25" s="96"/>
      <c r="R25" s="96"/>
      <c r="S25" s="96"/>
      <c r="AV25" s="42">
        <f>IF(IFERROR(MATCH($B25,Feiertage!$B$2:$B$49,0)&gt;0,0),1,0)</f>
        <v>0</v>
      </c>
      <c r="AW25" s="58">
        <f t="shared" si="2"/>
        <v>2.0833333333333332E-2</v>
      </c>
      <c r="AX25" s="59">
        <f t="shared" si="3"/>
        <v>0</v>
      </c>
      <c r="AY25" s="59">
        <f t="shared" si="4"/>
        <v>0.33333333333333331</v>
      </c>
    </row>
    <row r="26" spans="2:51" ht="18.75" x14ac:dyDescent="0.3">
      <c r="B26" s="60">
        <f t="shared" si="5"/>
        <v>44825</v>
      </c>
      <c r="C26" s="61">
        <f t="shared" si="6"/>
        <v>44825</v>
      </c>
      <c r="D26" s="62"/>
      <c r="E26" s="2"/>
      <c r="F26" s="2"/>
      <c r="G26" s="2"/>
      <c r="H26" s="2"/>
      <c r="I26" s="2" t="str">
        <f t="shared" ca="1" si="7"/>
        <v/>
      </c>
      <c r="J26" s="2" t="str">
        <f t="shared" si="0"/>
        <v/>
      </c>
      <c r="K26" s="1">
        <f>IF(AV26=0,AY26,IF(Feiertage!$G$2="ja","00:00",AY26))</f>
        <v>0.33333333333333331</v>
      </c>
      <c r="L26" s="19" t="str">
        <f t="shared" ca="1" si="1"/>
        <v/>
      </c>
      <c r="M26" s="96"/>
      <c r="N26" s="96"/>
      <c r="O26" s="96"/>
      <c r="P26" s="96"/>
      <c r="Q26" s="96"/>
      <c r="R26" s="96"/>
      <c r="S26" s="96"/>
      <c r="AV26" s="42">
        <f>IF(IFERROR(MATCH($B26,Feiertage!$B$2:$B$49,0)&gt;0,0),1,0)</f>
        <v>0</v>
      </c>
      <c r="AW26" s="58">
        <f t="shared" si="2"/>
        <v>2.0833333333333332E-2</v>
      </c>
      <c r="AX26" s="59">
        <f t="shared" si="3"/>
        <v>0</v>
      </c>
      <c r="AY26" s="59">
        <f t="shared" si="4"/>
        <v>0.33333333333333331</v>
      </c>
    </row>
    <row r="27" spans="2:51" ht="18.75" x14ac:dyDescent="0.3">
      <c r="B27" s="60">
        <f t="shared" si="5"/>
        <v>44826</v>
      </c>
      <c r="C27" s="61">
        <f t="shared" si="6"/>
        <v>44826</v>
      </c>
      <c r="D27" s="62"/>
      <c r="E27" s="2"/>
      <c r="F27" s="2"/>
      <c r="G27" s="2"/>
      <c r="H27" s="2"/>
      <c r="I27" s="2" t="str">
        <f t="shared" ca="1" si="7"/>
        <v/>
      </c>
      <c r="J27" s="2" t="str">
        <f t="shared" si="0"/>
        <v/>
      </c>
      <c r="K27" s="1">
        <f>IF(AV27=0,AY27,IF(Feiertage!$G$2="ja","00:00",AY27))</f>
        <v>0.33333333333333331</v>
      </c>
      <c r="L27" s="19" t="str">
        <f t="shared" ca="1" si="1"/>
        <v/>
      </c>
      <c r="M27" s="96"/>
      <c r="N27" s="96"/>
      <c r="O27" s="96"/>
      <c r="P27" s="96"/>
      <c r="Q27" s="96"/>
      <c r="R27" s="96"/>
      <c r="S27" s="96"/>
      <c r="AV27" s="42">
        <f>IF(IFERROR(MATCH($B27,Feiertage!$B$2:$B$49,0)&gt;0,0),1,0)</f>
        <v>0</v>
      </c>
      <c r="AW27" s="58">
        <f t="shared" si="2"/>
        <v>2.0833333333333332E-2</v>
      </c>
      <c r="AX27" s="59">
        <f t="shared" si="3"/>
        <v>0</v>
      </c>
      <c r="AY27" s="59">
        <f t="shared" si="4"/>
        <v>0.33333333333333331</v>
      </c>
    </row>
    <row r="28" spans="2:51" ht="18.75" x14ac:dyDescent="0.3">
      <c r="B28" s="60">
        <f t="shared" si="5"/>
        <v>44827</v>
      </c>
      <c r="C28" s="61">
        <f t="shared" si="6"/>
        <v>44827</v>
      </c>
      <c r="D28" s="62"/>
      <c r="E28" s="2"/>
      <c r="F28" s="2"/>
      <c r="G28" s="2"/>
      <c r="H28" s="2"/>
      <c r="I28" s="2" t="str">
        <f t="shared" ca="1" si="7"/>
        <v/>
      </c>
      <c r="J28" s="2" t="str">
        <f t="shared" si="0"/>
        <v/>
      </c>
      <c r="K28" s="1">
        <f>IF(AV28=0,AY28,IF(Feiertage!$G$2="ja","00:00",AY28))</f>
        <v>0.33333333333333331</v>
      </c>
      <c r="L28" s="19" t="str">
        <f t="shared" ca="1" si="1"/>
        <v/>
      </c>
      <c r="M28" s="96"/>
      <c r="N28" s="96"/>
      <c r="O28" s="96"/>
      <c r="P28" s="96"/>
      <c r="Q28" s="96"/>
      <c r="R28" s="96"/>
      <c r="S28" s="96"/>
      <c r="AV28" s="42">
        <f>IF(IFERROR(MATCH($B28,Feiertage!$B$2:$B$49,0)&gt;0,0),1,0)</f>
        <v>0</v>
      </c>
      <c r="AW28" s="58">
        <f t="shared" si="2"/>
        <v>2.0833333333333332E-2</v>
      </c>
      <c r="AX28" s="59">
        <f t="shared" si="3"/>
        <v>0</v>
      </c>
      <c r="AY28" s="59">
        <f t="shared" si="4"/>
        <v>0.33333333333333331</v>
      </c>
    </row>
    <row r="29" spans="2:51" ht="18.75" x14ac:dyDescent="0.3">
      <c r="B29" s="60">
        <f t="shared" si="5"/>
        <v>44828</v>
      </c>
      <c r="C29" s="61">
        <f t="shared" si="6"/>
        <v>44828</v>
      </c>
      <c r="D29" s="62"/>
      <c r="E29" s="2"/>
      <c r="F29" s="2"/>
      <c r="G29" s="2"/>
      <c r="H29" s="2"/>
      <c r="I29" s="2" t="str">
        <f t="shared" ca="1" si="7"/>
        <v/>
      </c>
      <c r="J29" s="2" t="str">
        <f t="shared" si="0"/>
        <v/>
      </c>
      <c r="K29" s="1">
        <f>IF(AV29=0,AY29,IF(Feiertage!$G$2="ja","00:00",AY29))</f>
        <v>0.33333333333333331</v>
      </c>
      <c r="L29" s="19" t="str">
        <f t="shared" ca="1" si="1"/>
        <v/>
      </c>
      <c r="M29" s="96"/>
      <c r="N29" s="96"/>
      <c r="O29" s="96"/>
      <c r="P29" s="96"/>
      <c r="Q29" s="96"/>
      <c r="R29" s="96"/>
      <c r="S29" s="96"/>
      <c r="AV29" s="42">
        <f>IF(IFERROR(MATCH($B29,Feiertage!$B$2:$B$49,0)&gt;0,0),1,0)</f>
        <v>0</v>
      </c>
      <c r="AW29" s="58">
        <f t="shared" si="2"/>
        <v>2.0833333333333332E-2</v>
      </c>
      <c r="AX29" s="59">
        <f t="shared" si="3"/>
        <v>0</v>
      </c>
      <c r="AY29" s="59">
        <f t="shared" si="4"/>
        <v>0.33333333333333331</v>
      </c>
    </row>
    <row r="30" spans="2:51" ht="18.75" x14ac:dyDescent="0.3">
      <c r="B30" s="60">
        <f t="shared" si="5"/>
        <v>44829</v>
      </c>
      <c r="C30" s="61">
        <f t="shared" si="6"/>
        <v>44829</v>
      </c>
      <c r="D30" s="62"/>
      <c r="E30" s="2"/>
      <c r="F30" s="2"/>
      <c r="G30" s="2"/>
      <c r="H30" s="2"/>
      <c r="I30" s="2" t="str">
        <f t="shared" ca="1" si="7"/>
        <v/>
      </c>
      <c r="J30" s="2" t="str">
        <f t="shared" si="0"/>
        <v/>
      </c>
      <c r="K30" s="1">
        <f>IF(AV30=0,AY30,IF(Feiertage!$G$2="ja","00:00",AY30))</f>
        <v>0</v>
      </c>
      <c r="L30" s="19" t="str">
        <f t="shared" ca="1" si="1"/>
        <v/>
      </c>
      <c r="M30" s="96"/>
      <c r="N30" s="96"/>
      <c r="O30" s="96"/>
      <c r="P30" s="96"/>
      <c r="Q30" s="96"/>
      <c r="R30" s="96"/>
      <c r="S30" s="96"/>
      <c r="AV30" s="42">
        <f>IF(IFERROR(MATCH($B30,Feiertage!$B$2:$B$49,0)&gt;0,0),1,0)</f>
        <v>0</v>
      </c>
      <c r="AW30" s="58">
        <f t="shared" si="2"/>
        <v>2.0833333333333332E-2</v>
      </c>
      <c r="AX30" s="59">
        <f t="shared" si="3"/>
        <v>0</v>
      </c>
      <c r="AY30" s="59">
        <f t="shared" si="4"/>
        <v>0</v>
      </c>
    </row>
    <row r="31" spans="2:51" ht="18.75" x14ac:dyDescent="0.3">
      <c r="B31" s="60">
        <f t="shared" si="5"/>
        <v>44830</v>
      </c>
      <c r="C31" s="61">
        <f t="shared" si="6"/>
        <v>44830</v>
      </c>
      <c r="D31" s="62"/>
      <c r="E31" s="2"/>
      <c r="F31" s="2"/>
      <c r="G31" s="2"/>
      <c r="H31" s="2"/>
      <c r="I31" s="2" t="str">
        <f t="shared" ca="1" si="7"/>
        <v/>
      </c>
      <c r="J31" s="2" t="str">
        <f t="shared" si="0"/>
        <v/>
      </c>
      <c r="K31" s="1">
        <f>IF(AV31=0,AY31,IF(Feiertage!$G$2="ja","00:00",AY31))</f>
        <v>0</v>
      </c>
      <c r="L31" s="19" t="str">
        <f t="shared" ca="1" si="1"/>
        <v/>
      </c>
      <c r="M31" s="96"/>
      <c r="N31" s="96"/>
      <c r="O31" s="96"/>
      <c r="P31" s="96"/>
      <c r="Q31" s="96"/>
      <c r="R31" s="96"/>
      <c r="S31" s="96"/>
      <c r="AV31" s="42">
        <f>IF(IFERROR(MATCH($B31,Feiertage!$B$2:$B$49,0)&gt;0,0),1,0)</f>
        <v>0</v>
      </c>
      <c r="AW31" s="58">
        <f t="shared" si="2"/>
        <v>2.0833333333333332E-2</v>
      </c>
      <c r="AX31" s="59">
        <f t="shared" si="3"/>
        <v>0</v>
      </c>
      <c r="AY31" s="59">
        <f t="shared" si="4"/>
        <v>0</v>
      </c>
    </row>
    <row r="32" spans="2:51" ht="18.75" x14ac:dyDescent="0.3">
      <c r="B32" s="60">
        <f t="shared" si="5"/>
        <v>44831</v>
      </c>
      <c r="C32" s="61">
        <f t="shared" si="6"/>
        <v>44831</v>
      </c>
      <c r="D32" s="62"/>
      <c r="E32" s="2"/>
      <c r="F32" s="2"/>
      <c r="G32" s="2"/>
      <c r="H32" s="2"/>
      <c r="I32" s="2" t="str">
        <f t="shared" ca="1" si="7"/>
        <v/>
      </c>
      <c r="J32" s="2" t="str">
        <f t="shared" si="0"/>
        <v/>
      </c>
      <c r="K32" s="1">
        <f>IF(AV32=0,AY32,IF(Feiertage!$G$2="ja","00:00",AY32))</f>
        <v>0.33333333333333331</v>
      </c>
      <c r="L32" s="19" t="str">
        <f t="shared" ca="1" si="1"/>
        <v/>
      </c>
      <c r="M32" s="96"/>
      <c r="N32" s="96"/>
      <c r="O32" s="96"/>
      <c r="P32" s="96"/>
      <c r="Q32" s="96"/>
      <c r="R32" s="96"/>
      <c r="S32" s="96"/>
      <c r="AV32" s="42">
        <f>IF(IFERROR(MATCH($B32,Feiertage!$B$2:$B$49,0)&gt;0,0),1,0)</f>
        <v>0</v>
      </c>
      <c r="AW32" s="58">
        <f t="shared" si="2"/>
        <v>2.0833333333333332E-2</v>
      </c>
      <c r="AX32" s="59">
        <f t="shared" si="3"/>
        <v>0</v>
      </c>
      <c r="AY32" s="59">
        <f t="shared" si="4"/>
        <v>0.33333333333333331</v>
      </c>
    </row>
    <row r="33" spans="2:51" ht="18.75" x14ac:dyDescent="0.3">
      <c r="B33" s="60">
        <f>IF(B32&lt;&gt;"",IF(MONTH($B$1)&lt;MONTH(B32+1),"",B32+1),"")</f>
        <v>44832</v>
      </c>
      <c r="C33" s="61">
        <f t="shared" si="6"/>
        <v>44832</v>
      </c>
      <c r="D33" s="62"/>
      <c r="E33" s="2"/>
      <c r="F33" s="2"/>
      <c r="G33" s="2"/>
      <c r="H33" s="2"/>
      <c r="I33" s="2" t="str">
        <f t="shared" ca="1" si="7"/>
        <v/>
      </c>
      <c r="J33" s="2" t="str">
        <f t="shared" si="0"/>
        <v/>
      </c>
      <c r="K33" s="1">
        <f>IF(AV33=0,AY33,IF(Feiertage!$G$2="ja","00:00",AY33))</f>
        <v>0.33333333333333331</v>
      </c>
      <c r="L33" s="19" t="str">
        <f t="shared" ca="1" si="1"/>
        <v/>
      </c>
      <c r="M33" s="96"/>
      <c r="N33" s="96"/>
      <c r="O33" s="96"/>
      <c r="P33" s="96"/>
      <c r="Q33" s="96"/>
      <c r="R33" s="96"/>
      <c r="S33" s="96"/>
      <c r="AV33" s="42">
        <f>IF(IFERROR(MATCH($B33,Feiertage!$B$2:$B$49,0)&gt;0,0),1,0)</f>
        <v>0</v>
      </c>
      <c r="AW33" s="58">
        <f>IFERROR(IF(WEEKDAY(C33)=WEEKDAY($N$5),$P$5,
IF(WEEKDAY(C33)=WEEKDAY($N$6),$P$6,
IF(WEEKDAY(C33)=WEEKDAY($N$7),$P$7,
IF(WEEKDAY(C33)=WEEKDAY($N$8),$P$8,
IF(WEEKDAY(C33)=WEEKDAY($N$9),$P$9,
IF(WEEKDAY(C33)=WEEKDAY($N$10),$P$10,
IF(WEEKDAY(C33)=WEEKDAY($N$11),$P$11,""))))))),"")</f>
        <v>2.0833333333333332E-2</v>
      </c>
      <c r="AX33" s="59">
        <f t="shared" si="3"/>
        <v>0</v>
      </c>
      <c r="AY33" s="59">
        <f>IFERROR(IF(WEEKDAY(C33)=WEEKDAY($N$5),$O$5,
IF(WEEKDAY(C33)=WEEKDAY($N$6),$O$6,
IF(WEEKDAY(C33)=WEEKDAY($N$7),$O$7,
IF(WEEKDAY(C33)=WEEKDAY($N$8),$O$8,
IF(WEEKDAY(C33)=WEEKDAY($N$9),$O$9,
IF(WEEKDAY(C33)=WEEKDAY($N$10),$O$10,
IF(WEEKDAY(C33)=WEEKDAY($N$11),$O$11,""))))))),"")</f>
        <v>0.33333333333333331</v>
      </c>
    </row>
    <row r="34" spans="2:51" ht="18.75" x14ac:dyDescent="0.3">
      <c r="B34" s="60">
        <f t="shared" ref="B34:B35" si="8">IF(B33&lt;&gt;"",IF(MONTH($B$1)&lt;MONTH(B33+1),"",B33+1),"")</f>
        <v>44833</v>
      </c>
      <c r="C34" s="61">
        <f t="shared" si="6"/>
        <v>44833</v>
      </c>
      <c r="D34" s="62"/>
      <c r="E34" s="2"/>
      <c r="F34" s="2"/>
      <c r="G34" s="2"/>
      <c r="H34" s="2"/>
      <c r="I34" s="2" t="str">
        <f t="shared" ca="1" si="7"/>
        <v/>
      </c>
      <c r="J34" s="2" t="str">
        <f t="shared" si="0"/>
        <v/>
      </c>
      <c r="K34" s="1">
        <f>IF(AV34=0,AY34,IF(Feiertage!$G$2="ja","00:00",AY34))</f>
        <v>0.33333333333333331</v>
      </c>
      <c r="L34" s="19" t="str">
        <f t="shared" ca="1" si="1"/>
        <v/>
      </c>
      <c r="M34" s="96"/>
      <c r="N34" s="96"/>
      <c r="O34" s="96"/>
      <c r="P34" s="96"/>
      <c r="Q34" s="96"/>
      <c r="R34" s="96"/>
      <c r="S34" s="96"/>
      <c r="AV34" s="42">
        <f>IF(IFERROR(MATCH($B34,Feiertage!$B$2:$B$49,0)&gt;0,0),1,0)</f>
        <v>0</v>
      </c>
      <c r="AW34" s="58">
        <f t="shared" ref="AW34:AW35" si="9">IFERROR(IF(WEEKDAY(C34)=WEEKDAY($N$5),$P$5,
IF(WEEKDAY(C34)=WEEKDAY($N$6),$P$6,
IF(WEEKDAY(C34)=WEEKDAY($N$7),$P$7,
IF(WEEKDAY(C34)=WEEKDAY($N$8),$P$8,
IF(WEEKDAY(C34)=WEEKDAY($N$9),$P$9,
IF(WEEKDAY(C34)=WEEKDAY($N$10),$P$10,
IF(WEEKDAY(C34)=WEEKDAY($N$11),$P$11,""))))))),"")</f>
        <v>2.0833333333333332E-2</v>
      </c>
      <c r="AX34" s="59">
        <f t="shared" si="3"/>
        <v>0</v>
      </c>
      <c r="AY34" s="59">
        <f t="shared" ref="AY34:AY35" si="10">IFERROR(IF(WEEKDAY(C34)=WEEKDAY($N$5),$O$5,
IF(WEEKDAY(C34)=WEEKDAY($N$6),$O$6,
IF(WEEKDAY(C34)=WEEKDAY($N$7),$O$7,
IF(WEEKDAY(C34)=WEEKDAY($N$8),$O$8,
IF(WEEKDAY(C34)=WEEKDAY($N$9),$O$9,
IF(WEEKDAY(C34)=WEEKDAY($N$10),$O$10,
IF(WEEKDAY(C34)=WEEKDAY($N$11),$O$11,""))))))),"")</f>
        <v>0.33333333333333331</v>
      </c>
    </row>
    <row r="35" spans="2:51" ht="19.5" thickBot="1" x14ac:dyDescent="0.35">
      <c r="B35" s="73" t="str">
        <f t="shared" si="8"/>
        <v/>
      </c>
      <c r="C35" s="74" t="str">
        <f t="shared" si="6"/>
        <v/>
      </c>
      <c r="D35" s="75"/>
      <c r="E35" s="3"/>
      <c r="F35" s="3"/>
      <c r="G35" s="3"/>
      <c r="H35" s="3"/>
      <c r="I35" s="4" t="str">
        <f t="shared" ca="1" si="7"/>
        <v/>
      </c>
      <c r="J35" s="4" t="str">
        <f t="shared" si="0"/>
        <v/>
      </c>
      <c r="K35" s="1" t="str">
        <f>IF(AV35=0,AY35,IF(Feiertage!$G$2="ja","00:00",AY35))</f>
        <v/>
      </c>
      <c r="L35" s="20" t="str">
        <f t="shared" ca="1" si="1"/>
        <v/>
      </c>
      <c r="M35" s="96"/>
      <c r="N35" s="96"/>
      <c r="O35" s="96"/>
      <c r="P35" s="96"/>
      <c r="Q35" s="96"/>
      <c r="R35" s="96"/>
      <c r="S35" s="96"/>
      <c r="AV35" s="42">
        <f>IF(IFERROR(MATCH($B35,Feiertage!$B$2:$B$49,0)&gt;0,0),1,0)</f>
        <v>0</v>
      </c>
      <c r="AW35" s="58" t="str">
        <f t="shared" si="9"/>
        <v/>
      </c>
      <c r="AX35" s="59">
        <f t="shared" si="3"/>
        <v>0</v>
      </c>
      <c r="AY35" s="59" t="str">
        <f t="shared" si="10"/>
        <v/>
      </c>
    </row>
    <row r="36" spans="2:51" ht="8.25" customHeight="1" thickTop="1" x14ac:dyDescent="0.25">
      <c r="B36" s="76"/>
      <c r="C36" s="72"/>
      <c r="D36" s="72"/>
      <c r="E36" s="72"/>
      <c r="F36" s="72"/>
      <c r="G36" s="72"/>
      <c r="H36" s="72"/>
      <c r="I36" s="72"/>
      <c r="J36" s="72"/>
      <c r="K36" s="72"/>
      <c r="L36" s="72"/>
    </row>
    <row r="39" spans="2:51" x14ac:dyDescent="0.25">
      <c r="M39" s="77"/>
      <c r="N39" s="78"/>
      <c r="O39" s="79"/>
    </row>
    <row r="41" spans="2:51" ht="15.75" x14ac:dyDescent="0.25">
      <c r="M41" s="80"/>
    </row>
  </sheetData>
  <sheetProtection algorithmName="SHA-512" hashValue="kMbu8C2SoLjurJPd8JHv/SDOshz+stfbbd1w06xdhxjhdCu4IYwUOrErbh52DP1wKAUas5MxX1g17aNuKPWBIQ==" saltValue="aCC4/pUMU2+qkDR4bsFdeg==" spinCount="100000" sheet="1" objects="1" scenarios="1" formatCells="0" formatColumns="0" formatRows="0"/>
  <customSheetViews>
    <customSheetView guid="{4652D98A-10A8-4A41-BE02-6BC110D8BB01}" showGridLines="0">
      <pane xSplit="4" ySplit="4" topLeftCell="E14" activePane="bottomRight" state="frozen"/>
      <selection pane="bottomRight" activeCell="E40" sqref="E40"/>
      <pageMargins left="0.7" right="0.7" top="0.78740157499999996" bottom="0.78740157499999996" header="0.3" footer="0.3"/>
    </customSheetView>
  </customSheetViews>
  <mergeCells count="4">
    <mergeCell ref="N3:P3"/>
    <mergeCell ref="B1:L1"/>
    <mergeCell ref="E3:H3"/>
    <mergeCell ref="R4:S4"/>
  </mergeCells>
  <conditionalFormatting sqref="B5:L35">
    <cfRule type="expression" dxfId="8" priority="2" stopIfTrue="1">
      <formula>WEEKDAY($B5,2)&gt;5</formula>
    </cfRule>
  </conditionalFormatting>
  <pageMargins left="0.25" right="0.25" top="0.75" bottom="0.75" header="0.3" footer="0.3"/>
  <pageSetup paperSize="9" orientation="portrait" horizontalDpi="4294967293" verticalDpi="0"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stopIfTrue="1" id="{02457255-20CB-4F58-891D-4C2E8A87FF7E}">
            <xm:f>MATCH($B5,Feiertage!$B$2:$B$49,0)&gt;0</xm:f>
            <x14:dxf>
              <fill>
                <patternFill>
                  <bgColor theme="5" tint="0.59996337778862885"/>
                </patternFill>
              </fill>
            </x14:dxf>
          </x14:cfRule>
          <xm:sqref>B5:L35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12</vt:i4>
      </vt:variant>
    </vt:vector>
  </HeadingPairs>
  <TitlesOfParts>
    <vt:vector size="27" baseType="lpstr">
      <vt:lpstr>Januar</vt:lpstr>
      <vt:lpstr>Februar</vt:lpstr>
      <vt:lpstr>März</vt:lpstr>
      <vt:lpstr>April</vt:lpstr>
      <vt:lpstr>Mai</vt:lpstr>
      <vt:lpstr>Juni</vt:lpstr>
      <vt:lpstr>Juli</vt:lpstr>
      <vt:lpstr>August</vt:lpstr>
      <vt:lpstr>September</vt:lpstr>
      <vt:lpstr>Oktober</vt:lpstr>
      <vt:lpstr>November</vt:lpstr>
      <vt:lpstr>Dezember</vt:lpstr>
      <vt:lpstr>Testversion</vt:lpstr>
      <vt:lpstr>Jahresübersicht</vt:lpstr>
      <vt:lpstr>Feiertage</vt:lpstr>
      <vt:lpstr>April!Druckbereich</vt:lpstr>
      <vt:lpstr>August!Druckbereich</vt:lpstr>
      <vt:lpstr>Dezember!Druckbereich</vt:lpstr>
      <vt:lpstr>Februar!Druckbereich</vt:lpstr>
      <vt:lpstr>Januar!Druckbereich</vt:lpstr>
      <vt:lpstr>Juli!Druckbereich</vt:lpstr>
      <vt:lpstr>Juni!Druckbereich</vt:lpstr>
      <vt:lpstr>Mai!Druckbereich</vt:lpstr>
      <vt:lpstr>März!Druckbereich</vt:lpstr>
      <vt:lpstr>November!Druckbereich</vt:lpstr>
      <vt:lpstr>Oktober!Druckbereich</vt:lpstr>
      <vt:lpstr>September!Druckbereich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Sejla Memic</dc:creator>
  <cp:lastModifiedBy>Almer Memic</cp:lastModifiedBy>
  <cp:lastPrinted>2020-12-27T19:49:56Z</cp:lastPrinted>
  <dcterms:created xsi:type="dcterms:W3CDTF">2017-09-20T18:53:26Z</dcterms:created>
  <dcterms:modified xsi:type="dcterms:W3CDTF">2025-09-25T19:39:37Z</dcterms:modified>
</cp:coreProperties>
</file>