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jla.memic\Dropbox\OFFICE-LERNEN\Kalendervorlagen\Excel Kalendervorlagen\NEU 2024\"/>
    </mc:Choice>
  </mc:AlternateContent>
  <xr:revisionPtr revIDLastSave="0" documentId="13_ncr:1_{2B8680FE-78C8-4639-B374-F5192A16A829}" xr6:coauthVersionLast="47" xr6:coauthVersionMax="47" xr10:uidLastSave="{00000000-0000-0000-0000-000000000000}"/>
  <workbookProtection workbookAlgorithmName="SHA-512" workbookHashValue="mmYcT6ZqkYQNwMB1rNcu7BJzkUeW1M/OTyEtZCTzLmo12V3679BeAig/IYyhKJSWUtArCpXiV+9bodEX3PcIdQ==" workbookSaltValue="xuPa3uyTEU3KpBhOeAnHjg==" workbookSpinCount="100000" lockStructure="1"/>
  <bookViews>
    <workbookView xWindow="-108" yWindow="-108" windowWidth="30936" windowHeight="16776" xr2:uid="{56D66CF7-5B1D-44C6-84A1-8BB8571CED7A}"/>
  </bookViews>
  <sheets>
    <sheet name="JAN" sheetId="3" r:id="rId1"/>
    <sheet name="FEB" sheetId="35" r:id="rId2"/>
    <sheet name="MRZ" sheetId="36" r:id="rId3"/>
    <sheet name="APR" sheetId="37" r:id="rId4"/>
    <sheet name="MAI" sheetId="38" r:id="rId5"/>
    <sheet name="JUN" sheetId="39" r:id="rId6"/>
    <sheet name="JUL" sheetId="40" r:id="rId7"/>
    <sheet name="AUG" sheetId="41" r:id="rId8"/>
    <sheet name="SEP" sheetId="42" r:id="rId9"/>
    <sheet name="OKT" sheetId="43" r:id="rId10"/>
    <sheet name="NOV" sheetId="44" r:id="rId11"/>
    <sheet name="DEZ" sheetId="45" r:id="rId12"/>
    <sheet name="Feiertage" sheetId="23" state="hidden" r:id="rId13"/>
  </sheets>
  <externalReferences>
    <externalReference r:id="rId14"/>
  </externalReferences>
  <definedNames>
    <definedName name="_xlnm._FilterDatabase" localSheetId="12" hidden="1">Feiertage!$I$3:$I$44</definedName>
    <definedName name="Abwesenheit">'[1]Abwesenheitsgründe &amp; Schichten'!$F$2:$F$19</definedName>
    <definedName name="Abwesenheiten">[1]!Tabelle6[#All]</definedName>
    <definedName name="_xlnm.Print_Area" localSheetId="3">APR!$A$1:$H$33</definedName>
    <definedName name="_xlnm.Print_Area" localSheetId="7">AUG!$A$1:$H$33</definedName>
    <definedName name="_xlnm.Print_Area" localSheetId="11">DEZ!$A$1:$H$33</definedName>
    <definedName name="_xlnm.Print_Area" localSheetId="1">FEB!$A$1:$H$33</definedName>
    <definedName name="_xlnm.Print_Area" localSheetId="12">Tabelle1[[#All],[Datum]:[Land]]</definedName>
    <definedName name="_xlnm.Print_Area" localSheetId="0">JAN!$A$1:$H$33</definedName>
    <definedName name="_xlnm.Print_Area" localSheetId="6">JUL!$A$1:$H$33</definedName>
    <definedName name="_xlnm.Print_Area" localSheetId="5">JUN!$A$1:$H$39</definedName>
    <definedName name="_xlnm.Print_Area" localSheetId="4">MAI!$A$1:$H$33</definedName>
    <definedName name="_xlnm.Print_Area" localSheetId="2">MRZ!$A$1:$H$39</definedName>
    <definedName name="_xlnm.Print_Area" localSheetId="10">NOV!$A$1:$H$33</definedName>
    <definedName name="_xlnm.Print_Area" localSheetId="9">OKT!$A$1:$H$33</definedName>
    <definedName name="_xlnm.Print_Area" localSheetId="8">SEP!$A$1:$H$33</definedName>
    <definedName name="Startdatum">[1]!Tabelle2[[#All],[Startdatum]]</definedName>
    <definedName name="UrlaubHalb">'[1]Abwesenheitsgründe &amp; Schichten'!$F$9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39" l="1"/>
  <c r="D34" i="39"/>
  <c r="E34" i="39"/>
  <c r="F34" i="39"/>
  <c r="G34" i="39"/>
  <c r="H34" i="39"/>
  <c r="B34" i="39"/>
  <c r="A34" i="39" s="1"/>
  <c r="C34" i="36"/>
  <c r="D34" i="36"/>
  <c r="E34" i="36"/>
  <c r="F34" i="36"/>
  <c r="G34" i="36"/>
  <c r="H34" i="36"/>
  <c r="B34" i="36"/>
  <c r="B28" i="36"/>
  <c r="A34" i="36"/>
  <c r="A4" i="36"/>
  <c r="H1" i="3"/>
  <c r="A11" i="23"/>
  <c r="C34" i="45"/>
  <c r="C4" i="45"/>
  <c r="R2" i="45"/>
  <c r="H34" i="45" s="1"/>
  <c r="E34" i="42"/>
  <c r="B16" i="44"/>
  <c r="A16" i="44"/>
  <c r="B10" i="44"/>
  <c r="A10" i="44"/>
  <c r="R2" i="44"/>
  <c r="H28" i="44" s="1"/>
  <c r="R2" i="43"/>
  <c r="H28" i="43" s="1"/>
  <c r="R2" i="42"/>
  <c r="F28" i="42" s="1"/>
  <c r="H1" i="42"/>
  <c r="G22" i="41"/>
  <c r="G16" i="41"/>
  <c r="G4" i="41"/>
  <c r="R2" i="41"/>
  <c r="F28" i="41" s="1"/>
  <c r="G28" i="40"/>
  <c r="G22" i="40"/>
  <c r="G16" i="40"/>
  <c r="G10" i="40"/>
  <c r="G4" i="40"/>
  <c r="R2" i="40"/>
  <c r="F28" i="40" s="1"/>
  <c r="H1" i="40"/>
  <c r="R2" i="39"/>
  <c r="F28" i="39" s="1"/>
  <c r="R2" i="38"/>
  <c r="H28" i="38" s="1"/>
  <c r="G28" i="37"/>
  <c r="E28" i="37"/>
  <c r="G16" i="37"/>
  <c r="E4" i="37"/>
  <c r="R2" i="37"/>
  <c r="H28" i="37" s="1"/>
  <c r="H1" i="37"/>
  <c r="G28" i="36"/>
  <c r="C28" i="36"/>
  <c r="G16" i="36"/>
  <c r="C4" i="36"/>
  <c r="R2" i="36"/>
  <c r="H28" i="36" s="1"/>
  <c r="H1" i="36"/>
  <c r="R2" i="35"/>
  <c r="C22" i="35" s="1"/>
  <c r="H28" i="35"/>
  <c r="C51" i="23"/>
  <c r="B51" i="23"/>
  <c r="C50" i="23"/>
  <c r="B50" i="23"/>
  <c r="C49" i="23"/>
  <c r="B49" i="23"/>
  <c r="C48" i="23"/>
  <c r="B48" i="23"/>
  <c r="C47" i="23"/>
  <c r="B47" i="23"/>
  <c r="C46" i="23"/>
  <c r="B46" i="23"/>
  <c r="C45" i="23"/>
  <c r="B45" i="23"/>
  <c r="C44" i="23"/>
  <c r="B44" i="23"/>
  <c r="I44" i="23" s="1"/>
  <c r="A44" i="23"/>
  <c r="I43" i="23"/>
  <c r="C43" i="23"/>
  <c r="B43" i="23"/>
  <c r="A43" i="23"/>
  <c r="C42" i="23"/>
  <c r="B42" i="23"/>
  <c r="I42" i="23" s="1"/>
  <c r="A42" i="23"/>
  <c r="I41" i="23"/>
  <c r="C41" i="23"/>
  <c r="B41" i="23"/>
  <c r="A41" i="23"/>
  <c r="I40" i="23"/>
  <c r="C40" i="23"/>
  <c r="B40" i="23"/>
  <c r="A40" i="23"/>
  <c r="I39" i="23"/>
  <c r="C39" i="23"/>
  <c r="B39" i="23"/>
  <c r="A39" i="23"/>
  <c r="I38" i="23"/>
  <c r="C38" i="23"/>
  <c r="B38" i="23"/>
  <c r="A38" i="23"/>
  <c r="I37" i="23"/>
  <c r="C37" i="23"/>
  <c r="B37" i="23"/>
  <c r="A36" i="23"/>
  <c r="B36" i="23" s="1"/>
  <c r="I36" i="23" s="1"/>
  <c r="A35" i="23"/>
  <c r="C35" i="23" s="1"/>
  <c r="C34" i="23"/>
  <c r="B34" i="23"/>
  <c r="I34" i="23" s="1"/>
  <c r="A34" i="23"/>
  <c r="C33" i="23"/>
  <c r="B33" i="23"/>
  <c r="I33" i="23" s="1"/>
  <c r="A33" i="23"/>
  <c r="C32" i="23"/>
  <c r="B32" i="23"/>
  <c r="I32" i="23" s="1"/>
  <c r="A32" i="23"/>
  <c r="A31" i="23"/>
  <c r="C31" i="23" s="1"/>
  <c r="A30" i="23"/>
  <c r="B30" i="23" s="1"/>
  <c r="I30" i="23" s="1"/>
  <c r="A29" i="23"/>
  <c r="C29" i="23" s="1"/>
  <c r="I28" i="23"/>
  <c r="C28" i="23"/>
  <c r="B28" i="23"/>
  <c r="A28" i="23"/>
  <c r="I27" i="23"/>
  <c r="C27" i="23"/>
  <c r="B27" i="23"/>
  <c r="A27" i="23"/>
  <c r="I26" i="23"/>
  <c r="C26" i="23"/>
  <c r="B26" i="23"/>
  <c r="A26" i="23"/>
  <c r="I25" i="23"/>
  <c r="C25" i="23"/>
  <c r="B25" i="23"/>
  <c r="A25" i="23"/>
  <c r="I24" i="23"/>
  <c r="C24" i="23"/>
  <c r="B24" i="23"/>
  <c r="A24" i="23"/>
  <c r="I23" i="23"/>
  <c r="C23" i="23"/>
  <c r="B23" i="23"/>
  <c r="A23" i="23"/>
  <c r="I22" i="23"/>
  <c r="C22" i="23"/>
  <c r="B22" i="23"/>
  <c r="A22" i="23"/>
  <c r="I21" i="23"/>
  <c r="C21" i="23"/>
  <c r="B21" i="23"/>
  <c r="A21" i="23"/>
  <c r="I20" i="23"/>
  <c r="C20" i="23"/>
  <c r="B20" i="23"/>
  <c r="A20" i="23"/>
  <c r="I19" i="23"/>
  <c r="C19" i="23"/>
  <c r="B19" i="23"/>
  <c r="A19" i="23"/>
  <c r="I18" i="23"/>
  <c r="C18" i="23"/>
  <c r="B18" i="23"/>
  <c r="A18" i="23"/>
  <c r="I17" i="23"/>
  <c r="C17" i="23"/>
  <c r="B17" i="23"/>
  <c r="A17" i="23"/>
  <c r="A16" i="23"/>
  <c r="B16" i="23" s="1"/>
  <c r="I16" i="23" s="1"/>
  <c r="I13" i="23"/>
  <c r="C13" i="23"/>
  <c r="B13" i="23"/>
  <c r="A13" i="23"/>
  <c r="A12" i="23"/>
  <c r="B12" i="23" s="1"/>
  <c r="I12" i="23" s="1"/>
  <c r="C11" i="23"/>
  <c r="B11" i="23"/>
  <c r="I11" i="23" s="1"/>
  <c r="I10" i="23"/>
  <c r="C10" i="23"/>
  <c r="B10" i="23"/>
  <c r="A9" i="23"/>
  <c r="C9" i="23" s="1"/>
  <c r="A8" i="23"/>
  <c r="B8" i="23" s="1"/>
  <c r="I8" i="23" s="1"/>
  <c r="I6" i="23"/>
  <c r="C6" i="23"/>
  <c r="B6" i="23"/>
  <c r="A6" i="23"/>
  <c r="I5" i="23"/>
  <c r="C5" i="23"/>
  <c r="B5" i="23"/>
  <c r="A5" i="23"/>
  <c r="A4" i="23"/>
  <c r="B4" i="23" s="1"/>
  <c r="I4" i="23" s="1"/>
  <c r="C3" i="23"/>
  <c r="B3" i="23"/>
  <c r="I3" i="23" s="1"/>
  <c r="A3" i="23"/>
  <c r="A2" i="23"/>
  <c r="C2" i="23" s="1"/>
  <c r="P1" i="23"/>
  <c r="O1" i="23"/>
  <c r="A37" i="23" s="1"/>
  <c r="G10" i="42" l="1"/>
  <c r="C34" i="42"/>
  <c r="D34" i="42"/>
  <c r="H1" i="39"/>
  <c r="G28" i="42"/>
  <c r="G4" i="36"/>
  <c r="G4" i="37"/>
  <c r="G4" i="39"/>
  <c r="H1" i="41"/>
  <c r="C4" i="43"/>
  <c r="B22" i="44"/>
  <c r="A22" i="44" s="1"/>
  <c r="C10" i="45"/>
  <c r="C10" i="36"/>
  <c r="E10" i="37"/>
  <c r="G10" i="39"/>
  <c r="C10" i="43"/>
  <c r="B28" i="44"/>
  <c r="A28" i="44" s="1"/>
  <c r="C16" i="45"/>
  <c r="G10" i="37"/>
  <c r="G16" i="39"/>
  <c r="C16" i="43"/>
  <c r="C22" i="45"/>
  <c r="G10" i="36"/>
  <c r="C16" i="36"/>
  <c r="E16" i="37"/>
  <c r="G22" i="39"/>
  <c r="G10" i="41"/>
  <c r="C22" i="43"/>
  <c r="B34" i="42"/>
  <c r="A34" i="42" s="1"/>
  <c r="C28" i="45"/>
  <c r="G28" i="39"/>
  <c r="C28" i="43"/>
  <c r="H34" i="42"/>
  <c r="C4" i="35"/>
  <c r="C10" i="35"/>
  <c r="C22" i="36"/>
  <c r="E22" i="37"/>
  <c r="G34" i="42"/>
  <c r="B4" i="35"/>
  <c r="A4" i="35" s="1"/>
  <c r="C28" i="35"/>
  <c r="G22" i="36"/>
  <c r="G22" i="37"/>
  <c r="G28" i="41"/>
  <c r="B4" i="44"/>
  <c r="A4" i="44" s="1"/>
  <c r="F34" i="42"/>
  <c r="A7" i="23"/>
  <c r="C7" i="23" s="1"/>
  <c r="A14" i="23"/>
  <c r="B14" i="23" s="1"/>
  <c r="I14" i="23" s="1"/>
  <c r="A10" i="23"/>
  <c r="A15" i="23"/>
  <c r="C15" i="23" s="1"/>
  <c r="B4" i="45"/>
  <c r="A4" i="45" s="1"/>
  <c r="B10" i="45"/>
  <c r="A10" i="45" s="1"/>
  <c r="B16" i="45"/>
  <c r="A16" i="45" s="1"/>
  <c r="B22" i="45"/>
  <c r="A22" i="45" s="1"/>
  <c r="B28" i="45"/>
  <c r="A28" i="45" s="1"/>
  <c r="B34" i="45"/>
  <c r="A34" i="45" s="1"/>
  <c r="D4" i="45"/>
  <c r="D10" i="45"/>
  <c r="D16" i="45"/>
  <c r="D22" i="45"/>
  <c r="D28" i="45"/>
  <c r="D34" i="45"/>
  <c r="E4" i="45"/>
  <c r="E10" i="45"/>
  <c r="E16" i="45"/>
  <c r="E22" i="45"/>
  <c r="E28" i="45"/>
  <c r="E34" i="45"/>
  <c r="E1" i="45"/>
  <c r="F4" i="45"/>
  <c r="F10" i="45"/>
  <c r="F16" i="45"/>
  <c r="F22" i="45"/>
  <c r="F28" i="45"/>
  <c r="F34" i="45"/>
  <c r="H1" i="45"/>
  <c r="G4" i="45"/>
  <c r="G10" i="45"/>
  <c r="G16" i="45"/>
  <c r="G22" i="45"/>
  <c r="G28" i="45"/>
  <c r="G34" i="45"/>
  <c r="H4" i="45"/>
  <c r="H10" i="45"/>
  <c r="H16" i="45"/>
  <c r="H22" i="45"/>
  <c r="H28" i="45"/>
  <c r="C4" i="44"/>
  <c r="C10" i="44"/>
  <c r="C16" i="44"/>
  <c r="C22" i="44"/>
  <c r="C28" i="44"/>
  <c r="D4" i="44"/>
  <c r="D10" i="44"/>
  <c r="D16" i="44"/>
  <c r="D22" i="44"/>
  <c r="D28" i="44"/>
  <c r="E4" i="44"/>
  <c r="E10" i="44"/>
  <c r="E16" i="44"/>
  <c r="E22" i="44"/>
  <c r="E28" i="44"/>
  <c r="E1" i="44"/>
  <c r="F4" i="44"/>
  <c r="F10" i="44"/>
  <c r="F16" i="44"/>
  <c r="F22" i="44"/>
  <c r="F28" i="44"/>
  <c r="H1" i="44"/>
  <c r="G4" i="44"/>
  <c r="G10" i="44"/>
  <c r="G16" i="44"/>
  <c r="G22" i="44"/>
  <c r="G28" i="44"/>
  <c r="H4" i="44"/>
  <c r="H10" i="44"/>
  <c r="H16" i="44"/>
  <c r="H22" i="44"/>
  <c r="B4" i="43"/>
  <c r="A4" i="43" s="1"/>
  <c r="B10" i="43"/>
  <c r="A10" i="43" s="1"/>
  <c r="B16" i="43"/>
  <c r="A16" i="43" s="1"/>
  <c r="B22" i="43"/>
  <c r="A22" i="43" s="1"/>
  <c r="B28" i="43"/>
  <c r="A28" i="43" s="1"/>
  <c r="D4" i="43"/>
  <c r="D10" i="43"/>
  <c r="D16" i="43"/>
  <c r="D22" i="43"/>
  <c r="D28" i="43"/>
  <c r="E4" i="43"/>
  <c r="E10" i="43"/>
  <c r="E16" i="43"/>
  <c r="E22" i="43"/>
  <c r="E28" i="43"/>
  <c r="E1" i="43"/>
  <c r="F4" i="43"/>
  <c r="F10" i="43"/>
  <c r="F16" i="43"/>
  <c r="F22" i="43"/>
  <c r="F28" i="43"/>
  <c r="H1" i="43"/>
  <c r="G4" i="43"/>
  <c r="G10" i="43"/>
  <c r="G16" i="43"/>
  <c r="G22" i="43"/>
  <c r="G28" i="43"/>
  <c r="H4" i="43"/>
  <c r="H10" i="43"/>
  <c r="H16" i="43"/>
  <c r="H22" i="43"/>
  <c r="H4" i="42"/>
  <c r="H10" i="42"/>
  <c r="H16" i="42"/>
  <c r="H22" i="42"/>
  <c r="H28" i="42"/>
  <c r="B10" i="42"/>
  <c r="A10" i="42" s="1"/>
  <c r="B28" i="42"/>
  <c r="A28" i="42" s="1"/>
  <c r="C4" i="42"/>
  <c r="C10" i="42"/>
  <c r="C16" i="42"/>
  <c r="C22" i="42"/>
  <c r="C28" i="42"/>
  <c r="B4" i="42"/>
  <c r="A4" i="42" s="1"/>
  <c r="B22" i="42"/>
  <c r="A22" i="42" s="1"/>
  <c r="D4" i="42"/>
  <c r="D10" i="42"/>
  <c r="D16" i="42"/>
  <c r="D22" i="42"/>
  <c r="D28" i="42"/>
  <c r="G4" i="42"/>
  <c r="G16" i="42"/>
  <c r="G22" i="42"/>
  <c r="B16" i="42"/>
  <c r="A16" i="42" s="1"/>
  <c r="E4" i="42"/>
  <c r="E10" i="42"/>
  <c r="E16" i="42"/>
  <c r="E22" i="42"/>
  <c r="E28" i="42"/>
  <c r="E1" i="42"/>
  <c r="F4" i="42"/>
  <c r="F10" i="42"/>
  <c r="F16" i="42"/>
  <c r="F22" i="42"/>
  <c r="H22" i="41"/>
  <c r="B4" i="41"/>
  <c r="A4" i="41" s="1"/>
  <c r="B10" i="41"/>
  <c r="A10" i="41" s="1"/>
  <c r="B16" i="41"/>
  <c r="A16" i="41" s="1"/>
  <c r="B22" i="41"/>
  <c r="A22" i="41" s="1"/>
  <c r="B28" i="41"/>
  <c r="A28" i="41" s="1"/>
  <c r="H4" i="41"/>
  <c r="H10" i="41"/>
  <c r="H28" i="41"/>
  <c r="C22" i="41"/>
  <c r="D22" i="41"/>
  <c r="E4" i="41"/>
  <c r="E10" i="41"/>
  <c r="E16" i="41"/>
  <c r="E22" i="41"/>
  <c r="E28" i="41"/>
  <c r="H16" i="41"/>
  <c r="C4" i="41"/>
  <c r="C10" i="41"/>
  <c r="C16" i="41"/>
  <c r="C28" i="41"/>
  <c r="D4" i="41"/>
  <c r="D10" i="41"/>
  <c r="D16" i="41"/>
  <c r="D28" i="41"/>
  <c r="E1" i="41"/>
  <c r="F4" i="41"/>
  <c r="F10" i="41"/>
  <c r="F16" i="41"/>
  <c r="F22" i="41"/>
  <c r="H4" i="40"/>
  <c r="H10" i="40"/>
  <c r="H16" i="40"/>
  <c r="H28" i="40"/>
  <c r="B4" i="40"/>
  <c r="A4" i="40" s="1"/>
  <c r="B10" i="40"/>
  <c r="A10" i="40" s="1"/>
  <c r="B16" i="40"/>
  <c r="A16" i="40" s="1"/>
  <c r="B22" i="40"/>
  <c r="A22" i="40" s="1"/>
  <c r="B28" i="40"/>
  <c r="A28" i="40" s="1"/>
  <c r="H22" i="40"/>
  <c r="C4" i="40"/>
  <c r="C10" i="40"/>
  <c r="C16" i="40"/>
  <c r="C22" i="40"/>
  <c r="C28" i="40"/>
  <c r="D4" i="40"/>
  <c r="D10" i="40"/>
  <c r="D16" i="40"/>
  <c r="D22" i="40"/>
  <c r="D28" i="40"/>
  <c r="E4" i="40"/>
  <c r="E10" i="40"/>
  <c r="E16" i="40"/>
  <c r="E22" i="40"/>
  <c r="E28" i="40"/>
  <c r="E1" i="40"/>
  <c r="F4" i="40"/>
  <c r="F10" i="40"/>
  <c r="F16" i="40"/>
  <c r="F22" i="40"/>
  <c r="H4" i="39"/>
  <c r="H10" i="39"/>
  <c r="H16" i="39"/>
  <c r="H22" i="39"/>
  <c r="H28" i="39"/>
  <c r="B4" i="39"/>
  <c r="A4" i="39" s="1"/>
  <c r="B10" i="39"/>
  <c r="A10" i="39" s="1"/>
  <c r="B16" i="39"/>
  <c r="A16" i="39" s="1"/>
  <c r="B22" i="39"/>
  <c r="A22" i="39" s="1"/>
  <c r="B28" i="39"/>
  <c r="A28" i="39" s="1"/>
  <c r="C10" i="39"/>
  <c r="C16" i="39"/>
  <c r="C28" i="39"/>
  <c r="D4" i="39"/>
  <c r="D10" i="39"/>
  <c r="D16" i="39"/>
  <c r="D22" i="39"/>
  <c r="D28" i="39"/>
  <c r="E4" i="39"/>
  <c r="E10" i="39"/>
  <c r="E16" i="39"/>
  <c r="E22" i="39"/>
  <c r="E28" i="39"/>
  <c r="C4" i="39"/>
  <c r="C22" i="39"/>
  <c r="E1" i="39"/>
  <c r="F4" i="39"/>
  <c r="F10" i="39"/>
  <c r="F16" i="39"/>
  <c r="F22" i="39"/>
  <c r="B4" i="38"/>
  <c r="A4" i="38" s="1"/>
  <c r="B10" i="38"/>
  <c r="A10" i="38" s="1"/>
  <c r="B16" i="38"/>
  <c r="A16" i="38" s="1"/>
  <c r="B22" i="38"/>
  <c r="A22" i="38" s="1"/>
  <c r="B28" i="38"/>
  <c r="A28" i="38" s="1"/>
  <c r="C4" i="38"/>
  <c r="C10" i="38"/>
  <c r="C16" i="38"/>
  <c r="C22" i="38"/>
  <c r="C28" i="38"/>
  <c r="D4" i="38"/>
  <c r="D10" i="38"/>
  <c r="D16" i="38"/>
  <c r="D22" i="38"/>
  <c r="D28" i="38"/>
  <c r="E4" i="38"/>
  <c r="E10" i="38"/>
  <c r="E16" i="38"/>
  <c r="E22" i="38"/>
  <c r="E28" i="38"/>
  <c r="E1" i="38"/>
  <c r="F4" i="38"/>
  <c r="F10" i="38"/>
  <c r="F16" i="38"/>
  <c r="F22" i="38"/>
  <c r="F28" i="38"/>
  <c r="H1" i="38"/>
  <c r="G4" i="38"/>
  <c r="G10" i="38"/>
  <c r="G16" i="38"/>
  <c r="G22" i="38"/>
  <c r="G28" i="38"/>
  <c r="H4" i="38"/>
  <c r="H10" i="38"/>
  <c r="H16" i="38"/>
  <c r="H22" i="38"/>
  <c r="B4" i="37"/>
  <c r="A4" i="37" s="1"/>
  <c r="B10" i="37"/>
  <c r="A10" i="37" s="1"/>
  <c r="B16" i="37"/>
  <c r="A16" i="37" s="1"/>
  <c r="B22" i="37"/>
  <c r="A22" i="37" s="1"/>
  <c r="B28" i="37"/>
  <c r="A28" i="37" s="1"/>
  <c r="C4" i="37"/>
  <c r="C10" i="37"/>
  <c r="C16" i="37"/>
  <c r="C22" i="37"/>
  <c r="C28" i="37"/>
  <c r="D4" i="37"/>
  <c r="D10" i="37"/>
  <c r="D16" i="37"/>
  <c r="D22" i="37"/>
  <c r="D28" i="37"/>
  <c r="E1" i="37"/>
  <c r="F4" i="37"/>
  <c r="F10" i="37"/>
  <c r="F16" i="37"/>
  <c r="F22" i="37"/>
  <c r="F28" i="37"/>
  <c r="H4" i="37"/>
  <c r="H10" i="37"/>
  <c r="H16" i="37"/>
  <c r="H22" i="37"/>
  <c r="B4" i="36"/>
  <c r="B10" i="36"/>
  <c r="A10" i="36" s="1"/>
  <c r="B16" i="36"/>
  <c r="A16" i="36" s="1"/>
  <c r="B22" i="36"/>
  <c r="A22" i="36" s="1"/>
  <c r="A28" i="36"/>
  <c r="D4" i="36"/>
  <c r="D10" i="36"/>
  <c r="D16" i="36"/>
  <c r="D22" i="36"/>
  <c r="D28" i="36"/>
  <c r="E4" i="36"/>
  <c r="E10" i="36"/>
  <c r="E16" i="36"/>
  <c r="E22" i="36"/>
  <c r="E28" i="36"/>
  <c r="E1" i="36"/>
  <c r="F4" i="36"/>
  <c r="F10" i="36"/>
  <c r="F16" i="36"/>
  <c r="F22" i="36"/>
  <c r="F28" i="36"/>
  <c r="H4" i="36"/>
  <c r="H10" i="36"/>
  <c r="H16" i="36"/>
  <c r="H22" i="36"/>
  <c r="E4" i="35"/>
  <c r="C16" i="35"/>
  <c r="B10" i="35"/>
  <c r="A10" i="35" s="1"/>
  <c r="B16" i="35"/>
  <c r="A16" i="35" s="1"/>
  <c r="B22" i="35"/>
  <c r="A22" i="35" s="1"/>
  <c r="B28" i="35"/>
  <c r="A28" i="35" s="1"/>
  <c r="D4" i="35"/>
  <c r="D10" i="35"/>
  <c r="D16" i="35"/>
  <c r="D22" i="35"/>
  <c r="D28" i="35"/>
  <c r="E10" i="35"/>
  <c r="E16" i="35"/>
  <c r="E22" i="35"/>
  <c r="E28" i="35"/>
  <c r="F4" i="35"/>
  <c r="F10" i="35"/>
  <c r="F16" i="35"/>
  <c r="F22" i="35"/>
  <c r="F28" i="35"/>
  <c r="E1" i="35"/>
  <c r="G4" i="35"/>
  <c r="G10" i="35"/>
  <c r="G16" i="35"/>
  <c r="G22" i="35"/>
  <c r="G28" i="35"/>
  <c r="H1" i="35"/>
  <c r="H4" i="35"/>
  <c r="H10" i="35"/>
  <c r="H16" i="35"/>
  <c r="H22" i="35"/>
  <c r="B2" i="23"/>
  <c r="C4" i="23"/>
  <c r="C8" i="23"/>
  <c r="C12" i="23"/>
  <c r="C14" i="23"/>
  <c r="C16" i="23"/>
  <c r="C30" i="23"/>
  <c r="C36" i="23"/>
  <c r="B7" i="23"/>
  <c r="I7" i="23" s="1"/>
  <c r="B9" i="23"/>
  <c r="I9" i="23" s="1"/>
  <c r="B15" i="23"/>
  <c r="I15" i="23" s="1"/>
  <c r="B29" i="23"/>
  <c r="I29" i="23" s="1"/>
  <c r="B31" i="23"/>
  <c r="I31" i="23" s="1"/>
  <c r="B35" i="23"/>
  <c r="I35" i="23" s="1"/>
  <c r="E1" i="3" l="1"/>
  <c r="E28" i="3" l="1"/>
  <c r="H4" i="3" l="1"/>
  <c r="C22" i="3"/>
  <c r="D28" i="3"/>
  <c r="B16" i="3"/>
  <c r="A16" i="3" s="1"/>
  <c r="B10" i="3"/>
  <c r="A10" i="3" s="1"/>
  <c r="D22" i="3"/>
  <c r="C10" i="3"/>
  <c r="E22" i="3"/>
  <c r="C4" i="3"/>
  <c r="E16" i="3"/>
  <c r="F22" i="3"/>
  <c r="D4" i="3"/>
  <c r="F16" i="3"/>
  <c r="G22" i="3"/>
  <c r="E4" i="3"/>
  <c r="H22" i="3"/>
  <c r="F4" i="3"/>
  <c r="G10" i="3"/>
  <c r="H16" i="3"/>
  <c r="B28" i="3"/>
  <c r="A28" i="3" s="1"/>
  <c r="C16" i="3"/>
  <c r="B4" i="3"/>
  <c r="A4" i="3" s="1"/>
  <c r="D16" i="3"/>
  <c r="F28" i="3"/>
  <c r="D10" i="3"/>
  <c r="G28" i="3"/>
  <c r="E10" i="3"/>
  <c r="H28" i="3"/>
  <c r="F10" i="3"/>
  <c r="G16" i="3"/>
  <c r="G4" i="3"/>
  <c r="H10" i="3"/>
  <c r="B22" i="3"/>
  <c r="A22" i="3" s="1"/>
  <c r="C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Ramel</author>
    <author>Memic Sejla</author>
  </authors>
  <commentList>
    <comment ref="D1" authorId="0" shapeId="0" xr:uid="{053FF79B-9A7F-45A3-A0D1-49D470897372}">
      <text>
        <r>
          <rPr>
            <sz val="9"/>
            <color indexed="81"/>
            <rFont val="Century Gothic"/>
            <family val="2"/>
          </rPr>
          <t xml:space="preserve">Ein </t>
        </r>
        <r>
          <rPr>
            <b/>
            <sz val="11"/>
            <color indexed="81"/>
            <rFont val="Century Gothic"/>
            <family val="2"/>
          </rPr>
          <t>x</t>
        </r>
        <r>
          <rPr>
            <sz val="9"/>
            <color indexed="81"/>
            <rFont val="Century Gothic"/>
            <family val="2"/>
          </rPr>
          <t xml:space="preserve"> eingeben, um Feiertage zu markieren.
Markierte Feiertage mit einem x werden automatisch in Deinstplaner mit Farbe Gelb hervorgehoben.</t>
        </r>
      </text>
    </comment>
    <comment ref="E20" authorId="1" shapeId="0" xr:uid="{75097AA8-6DD0-489A-8A4E-AFACAB0A324C}">
      <text>
        <r>
          <rPr>
            <sz val="11"/>
            <color indexed="81"/>
            <rFont val="Century Gothic"/>
            <family val="2"/>
          </rPr>
          <t>Es handelt sich nur auf den Stadtgebiet der schwäbischen Stadt um einen gesetzlichen Feiertag.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<sst xmlns="http://schemas.openxmlformats.org/spreadsheetml/2006/main" count="281" uniqueCount="74">
  <si>
    <t>Jahr</t>
  </si>
  <si>
    <t>Monat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</si>
  <si>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</si>
  <si>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</si>
  <si>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</si>
  <si>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</si>
  <si>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</si>
  <si>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</si>
  <si>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</si>
  <si>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</si>
  <si>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KALENDER</t>
  </si>
  <si>
    <t>Datum</t>
  </si>
  <si>
    <t>Tag</t>
  </si>
  <si>
    <t>Feiertag?</t>
  </si>
  <si>
    <t>Bezeihnung</t>
  </si>
  <si>
    <t>Land</t>
  </si>
  <si>
    <t>Gesetz.?</t>
  </si>
  <si>
    <t>So.</t>
  </si>
  <si>
    <t>Feiertag 
am Sonntag</t>
  </si>
  <si>
    <t>X</t>
  </si>
  <si>
    <t>Markierter 
Feiertag</t>
  </si>
  <si>
    <t>x</t>
  </si>
  <si>
    <t>Neujahr</t>
  </si>
  <si>
    <t>DE / AT / CH</t>
  </si>
  <si>
    <t>Ja</t>
  </si>
  <si>
    <t>Berchtoldstag</t>
  </si>
  <si>
    <t>CH</t>
  </si>
  <si>
    <t>Helige 3 Könige</t>
  </si>
  <si>
    <t>Internationaler Frauentag</t>
  </si>
  <si>
    <t>DE</t>
  </si>
  <si>
    <t>St. Josef</t>
  </si>
  <si>
    <t>Karfreitag</t>
  </si>
  <si>
    <t>DE / CH</t>
  </si>
  <si>
    <t>Ostersonntag</t>
  </si>
  <si>
    <t>Ostermontag</t>
  </si>
  <si>
    <t>DE / AT</t>
  </si>
  <si>
    <t>Näfelser Fahrt</t>
  </si>
  <si>
    <t>Sechseläuten</t>
  </si>
  <si>
    <t>Tag der Arbeit</t>
  </si>
  <si>
    <t>Staatsfeiertag</t>
  </si>
  <si>
    <t>AT</t>
  </si>
  <si>
    <t>Christi Himmelfahrt</t>
  </si>
  <si>
    <t>Pfingstsonntag</t>
  </si>
  <si>
    <t>Pfingstmontag</t>
  </si>
  <si>
    <t>Fronleichnam</t>
  </si>
  <si>
    <t>Peter und Paul</t>
  </si>
  <si>
    <t>Nationalfeiertag  CH</t>
  </si>
  <si>
    <t>Augsburger Friedensfest</t>
  </si>
  <si>
    <t>Mariä Himmelfahrt</t>
  </si>
  <si>
    <t>Genfer Bettag</t>
  </si>
  <si>
    <t>Knabenschiessen</t>
  </si>
  <si>
    <t>Eidgenössischer Dank-, Buss- und Bettag</t>
  </si>
  <si>
    <t>Weltkindertag</t>
  </si>
  <si>
    <t>Mauritiustag</t>
  </si>
  <si>
    <t>St. Niklaus von Flüe</t>
  </si>
  <si>
    <t>St. Leodegar</t>
  </si>
  <si>
    <t>Tag der deutschen Einheit</t>
  </si>
  <si>
    <t>Nationalfeiertag (AT)</t>
  </si>
  <si>
    <t>Reformationstag</t>
  </si>
  <si>
    <t>Allerheiligen</t>
  </si>
  <si>
    <t>Buß- und Bettag</t>
  </si>
  <si>
    <t>Mariä Empfängnis</t>
  </si>
  <si>
    <t>CH / AT</t>
  </si>
  <si>
    <t>1. Weihnachtstag</t>
  </si>
  <si>
    <t>2. Weihnachtstag</t>
  </si>
  <si>
    <t>Karsamstag</t>
  </si>
  <si>
    <t>Nein</t>
  </si>
  <si>
    <t>1. Advent</t>
  </si>
  <si>
    <t>Nikolaus</t>
  </si>
  <si>
    <t>2. Advent</t>
  </si>
  <si>
    <t>3. Advent</t>
  </si>
  <si>
    <t>4. Advent</t>
  </si>
  <si>
    <t>Heiligabend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</si>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</sst>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mmmm"/>
    <numFmt numFmtId="166" formatCode="yyyy"/>
    <numFmt numFmtId="167" formatCode="ddd/"/>
  </numFmts>
  <fonts count="23" x14ac:knownFonts="1">
    <font>
      <sz val="11"/>
      <color theme="1"/>
      <name val="Calibri"/>
      <family val="2"/>
    </font>
    <font>
      <sz val="12"/>
      <color theme="1"/>
      <name val="Abadi"/>
      <family val="2"/>
    </font>
    <font>
      <sz val="10"/>
      <color theme="1"/>
      <name val="Abadi"/>
      <family val="2"/>
    </font>
    <font>
      <sz val="20"/>
      <color theme="1"/>
      <name val="Abadi"/>
      <family val="2"/>
    </font>
    <font>
      <sz val="14"/>
      <color theme="1"/>
      <name val="Abadi Extra Light"/>
      <family val="2"/>
    </font>
    <font>
      <sz val="14"/>
      <color theme="4" tint="-0.249977111117893"/>
      <name val="Abadi"/>
      <family val="2"/>
    </font>
    <font>
      <sz val="14"/>
      <color rgb="FFC00000"/>
      <name val="Abadi"/>
      <family val="2"/>
    </font>
    <font>
      <sz val="18"/>
      <color theme="1"/>
      <name val="Abadi"/>
      <family val="2"/>
    </font>
    <font>
      <b/>
      <sz val="28"/>
      <color rgb="FFC00000"/>
      <name val="Abadi Extra Light"/>
      <family val="2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0"/>
      <name val="Century Gothic"/>
      <family val="2"/>
    </font>
    <font>
      <b/>
      <sz val="11"/>
      <color theme="1" tint="0.249977111117893"/>
      <name val="Century Gothic"/>
      <family val="2"/>
    </font>
    <font>
      <b/>
      <sz val="16"/>
      <color theme="0"/>
      <name val="Century Gothic"/>
      <family val="2"/>
    </font>
    <font>
      <sz val="11"/>
      <color theme="1" tint="0.249977111117893"/>
      <name val="Century Gothic"/>
      <family val="2"/>
    </font>
    <font>
      <sz val="16"/>
      <color theme="1" tint="0.249977111117893"/>
      <name val="Century Gothic"/>
      <family val="2"/>
    </font>
    <font>
      <sz val="9"/>
      <color indexed="81"/>
      <name val="Century Gothic"/>
      <family val="2"/>
    </font>
    <font>
      <b/>
      <sz val="11"/>
      <color indexed="81"/>
      <name val="Century Gothic"/>
      <family val="2"/>
    </font>
    <font>
      <sz val="11"/>
      <color indexed="81"/>
      <name val="Century Gothic"/>
      <family val="2"/>
    </font>
    <font>
      <sz val="9"/>
      <color indexed="81"/>
      <name val="Segoe UI"/>
      <family val="2"/>
    </font>
    <font>
      <sz val="20"/>
      <name val="Abadi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8ACA2"/>
        <bgColor indexed="64"/>
      </patternFill>
    </fill>
    <fill>
      <patternFill patternType="solid">
        <fgColor rgb="FFFBE7E5"/>
        <bgColor indexed="64"/>
      </patternFill>
    </fill>
    <fill>
      <patternFill patternType="solid">
        <fgColor rgb="FFFFF9E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rgb="FFC00000"/>
      </bottom>
      <diagonal/>
    </border>
    <border>
      <left/>
      <right style="thin">
        <color theme="0" tint="-0.249977111117893"/>
      </right>
      <top style="double">
        <color rgb="FFC00000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rgb="FFC00000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rgb="FFC00000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double">
        <color rgb="FFC00000"/>
      </bottom>
      <diagonal/>
    </border>
    <border>
      <left style="thin">
        <color theme="0" tint="-0.249977111117893"/>
      </left>
      <right style="thin">
        <color theme="0" tint="-0.34998626667073579"/>
      </right>
      <top style="double">
        <color rgb="FFC0000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double">
        <color rgb="FFC00000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rgb="FFC000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rgb="FFC00000"/>
      </bottom>
      <diagonal/>
    </border>
    <border>
      <left style="thin">
        <color rgb="FFABD1CB"/>
      </left>
      <right style="thick">
        <color theme="0"/>
      </right>
      <top style="thin">
        <color rgb="FFABD1CB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rgb="FFABD1CB"/>
      </top>
      <bottom style="thick">
        <color theme="0"/>
      </bottom>
      <diagonal/>
    </border>
    <border>
      <left style="thick">
        <color theme="0"/>
      </left>
      <right style="thin">
        <color rgb="FFABD1CB"/>
      </right>
      <top style="thin">
        <color rgb="FFABD1CB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ABD1CB"/>
      </left>
      <right style="thick">
        <color theme="0"/>
      </right>
      <top/>
      <bottom style="thin">
        <color rgb="FF78ACA2"/>
      </bottom>
      <diagonal/>
    </border>
    <border>
      <left style="thick">
        <color theme="0"/>
      </left>
      <right style="thick">
        <color theme="0"/>
      </right>
      <top/>
      <bottom style="thin">
        <color rgb="FF78ACA2"/>
      </bottom>
      <diagonal/>
    </border>
    <border>
      <left style="thick">
        <color theme="0"/>
      </left>
      <right style="thin">
        <color rgb="FFABD1CB"/>
      </right>
      <top/>
      <bottom style="thin">
        <color rgb="FF78ACA2"/>
      </bottom>
      <diagonal/>
    </border>
    <border>
      <left/>
      <right style="thick">
        <color theme="0"/>
      </right>
      <top/>
      <bottom style="thin">
        <color rgb="FF78ACA2"/>
      </bottom>
      <diagonal/>
    </border>
    <border>
      <left style="thin">
        <color rgb="FFABD1CB"/>
      </left>
      <right style="thick">
        <color theme="0"/>
      </right>
      <top style="thin">
        <color rgb="FF78ACA2"/>
      </top>
      <bottom style="thin">
        <color rgb="FF78ACA2"/>
      </bottom>
      <diagonal/>
    </border>
    <border>
      <left style="thick">
        <color theme="0"/>
      </left>
      <right style="thick">
        <color theme="0"/>
      </right>
      <top style="thin">
        <color rgb="FF78ACA2"/>
      </top>
      <bottom style="thin">
        <color rgb="FF78ACA2"/>
      </bottom>
      <diagonal/>
    </border>
    <border>
      <left style="thick">
        <color theme="0"/>
      </left>
      <right style="thin">
        <color rgb="FFABD1CB"/>
      </right>
      <top style="thin">
        <color rgb="FF78ACA2"/>
      </top>
      <bottom style="thin">
        <color rgb="FF78ACA2"/>
      </bottom>
      <diagonal/>
    </border>
    <border>
      <left/>
      <right style="thick">
        <color theme="0"/>
      </right>
      <top style="thin">
        <color rgb="FF78ACA2"/>
      </top>
      <bottom style="thin">
        <color rgb="FF78ACA2"/>
      </bottom>
      <diagonal/>
    </border>
    <border>
      <left style="thin">
        <color rgb="FFABD1CB"/>
      </left>
      <right style="thick">
        <color theme="0"/>
      </right>
      <top style="thin">
        <color rgb="FF78ACA2"/>
      </top>
      <bottom style="thin">
        <color rgb="FFABD1CB"/>
      </bottom>
      <diagonal/>
    </border>
    <border>
      <left style="thick">
        <color theme="0"/>
      </left>
      <right style="thick">
        <color theme="0"/>
      </right>
      <top style="thin">
        <color rgb="FF78ACA2"/>
      </top>
      <bottom style="thin">
        <color rgb="FFABD1CB"/>
      </bottom>
      <diagonal/>
    </border>
    <border>
      <left style="thick">
        <color theme="0"/>
      </left>
      <right style="thin">
        <color rgb="FFABD1CB"/>
      </right>
      <top style="thin">
        <color rgb="FF78ACA2"/>
      </top>
      <bottom style="thin">
        <color rgb="FFABD1CB"/>
      </bottom>
      <diagonal/>
    </border>
    <border>
      <left/>
      <right style="thick">
        <color theme="0"/>
      </right>
      <top style="thin">
        <color rgb="FF78ACA2"/>
      </top>
      <bottom/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3" fillId="5" borderId="19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center" vertical="center"/>
    </xf>
    <xf numFmtId="0" fontId="13" fillId="5" borderId="20" xfId="1" applyFont="1" applyFill="1" applyBorder="1" applyAlignment="1" applyProtection="1">
      <alignment horizontal="center" vertical="center"/>
      <protection locked="0"/>
    </xf>
    <xf numFmtId="0" fontId="13" fillId="5" borderId="21" xfId="1" applyFont="1" applyFill="1" applyBorder="1" applyAlignment="1" applyProtection="1">
      <alignment horizontal="center" vertical="center"/>
      <protection locked="0"/>
    </xf>
    <xf numFmtId="0" fontId="13" fillId="5" borderId="22" xfId="1" applyFont="1" applyFill="1" applyBorder="1" applyAlignment="1" applyProtection="1">
      <alignment horizontal="center" vertical="center"/>
      <protection locked="0"/>
    </xf>
    <xf numFmtId="0" fontId="14" fillId="0" borderId="0" xfId="1" applyFont="1"/>
    <xf numFmtId="0" fontId="15" fillId="5" borderId="0" xfId="1" applyFont="1" applyFill="1" applyAlignment="1">
      <alignment horizontal="center" vertical="center"/>
    </xf>
    <xf numFmtId="0" fontId="14" fillId="0" borderId="0" xfId="1" applyFont="1" applyAlignment="1">
      <alignment horizontal="center" vertical="center"/>
    </xf>
    <xf numFmtId="14" fontId="14" fillId="0" borderId="0" xfId="1" applyNumberFormat="1" applyFont="1" applyAlignment="1">
      <alignment horizontal="center" vertical="center"/>
    </xf>
    <xf numFmtId="14" fontId="16" fillId="0" borderId="23" xfId="1" quotePrefix="1" applyNumberFormat="1" applyFont="1" applyBorder="1" applyAlignment="1">
      <alignment horizontal="center" vertical="center"/>
    </xf>
    <xf numFmtId="14" fontId="16" fillId="0" borderId="24" xfId="1" applyNumberFormat="1" applyFont="1" applyBorder="1" applyAlignment="1">
      <alignment horizontal="center" vertical="center"/>
    </xf>
    <xf numFmtId="167" fontId="16" fillId="0" borderId="24" xfId="1" applyNumberFormat="1" applyFont="1" applyBorder="1" applyAlignment="1">
      <alignment horizontal="left" vertical="center"/>
    </xf>
    <xf numFmtId="0" fontId="17" fillId="0" borderId="24" xfId="1" applyFont="1" applyBorder="1" applyAlignment="1" applyProtection="1">
      <alignment horizontal="center" vertical="center"/>
      <protection locked="0"/>
    </xf>
    <xf numFmtId="49" fontId="16" fillId="0" borderId="24" xfId="1" applyNumberFormat="1" applyFont="1" applyBorder="1" applyAlignment="1" applyProtection="1">
      <alignment vertical="center"/>
      <protection locked="0"/>
    </xf>
    <xf numFmtId="49" fontId="16" fillId="0" borderId="25" xfId="1" applyNumberFormat="1" applyFont="1" applyBorder="1" applyAlignment="1" applyProtection="1">
      <alignment vertical="center"/>
      <protection locked="0"/>
    </xf>
    <xf numFmtId="0" fontId="16" fillId="0" borderId="26" xfId="1" applyFont="1" applyBorder="1" applyAlignment="1">
      <alignment horizontal="center" vertical="center"/>
    </xf>
    <xf numFmtId="0" fontId="16" fillId="0" borderId="0" xfId="1" applyFont="1"/>
    <xf numFmtId="14" fontId="16" fillId="0" borderId="27" xfId="1" quotePrefix="1" applyNumberFormat="1" applyFont="1" applyBorder="1" applyAlignment="1">
      <alignment horizontal="center" vertical="center"/>
    </xf>
    <xf numFmtId="14" fontId="16" fillId="0" borderId="28" xfId="1" applyNumberFormat="1" applyFont="1" applyBorder="1" applyAlignment="1">
      <alignment horizontal="center" vertical="center"/>
    </xf>
    <xf numFmtId="167" fontId="16" fillId="0" borderId="28" xfId="1" applyNumberFormat="1" applyFont="1" applyBorder="1" applyAlignment="1">
      <alignment horizontal="left" vertical="center"/>
    </xf>
    <xf numFmtId="0" fontId="17" fillId="0" borderId="28" xfId="1" applyFont="1" applyBorder="1" applyAlignment="1" applyProtection="1">
      <alignment horizontal="center" vertical="center"/>
      <protection locked="0"/>
    </xf>
    <xf numFmtId="49" fontId="16" fillId="0" borderId="28" xfId="1" applyNumberFormat="1" applyFont="1" applyBorder="1" applyAlignment="1" applyProtection="1">
      <alignment vertical="center"/>
      <protection locked="0"/>
    </xf>
    <xf numFmtId="49" fontId="16" fillId="0" borderId="29" xfId="1" applyNumberFormat="1" applyFont="1" applyBorder="1" applyAlignment="1" applyProtection="1">
      <alignment vertical="center"/>
      <protection locked="0"/>
    </xf>
    <xf numFmtId="0" fontId="16" fillId="0" borderId="30" xfId="1" applyFont="1" applyBorder="1" applyAlignment="1">
      <alignment horizontal="center" vertical="center"/>
    </xf>
    <xf numFmtId="0" fontId="16" fillId="0" borderId="28" xfId="1" applyFont="1" applyBorder="1" applyAlignment="1" applyProtection="1">
      <alignment vertical="center"/>
      <protection locked="0"/>
    </xf>
    <xf numFmtId="0" fontId="16" fillId="0" borderId="29" xfId="1" applyFont="1" applyBorder="1" applyAlignment="1" applyProtection="1">
      <alignment vertical="center"/>
      <protection locked="0"/>
    </xf>
    <xf numFmtId="14" fontId="16" fillId="0" borderId="27" xfId="1" applyNumberFormat="1" applyFont="1" applyBorder="1" applyAlignment="1" applyProtection="1">
      <alignment horizontal="center" vertical="center"/>
      <protection locked="0"/>
    </xf>
    <xf numFmtId="14" fontId="16" fillId="0" borderId="28" xfId="1" applyNumberFormat="1" applyFont="1" applyBorder="1" applyAlignment="1" applyProtection="1">
      <alignment horizontal="center" vertical="center"/>
      <protection locked="0"/>
    </xf>
    <xf numFmtId="167" fontId="16" fillId="0" borderId="28" xfId="1" applyNumberFormat="1" applyFont="1" applyBorder="1" applyAlignment="1" applyProtection="1">
      <alignment horizontal="left" vertical="center"/>
      <protection locked="0"/>
    </xf>
    <xf numFmtId="14" fontId="16" fillId="0" borderId="31" xfId="1" applyNumberFormat="1" applyFont="1" applyBorder="1" applyAlignment="1" applyProtection="1">
      <alignment horizontal="center" vertical="center"/>
      <protection locked="0"/>
    </xf>
    <xf numFmtId="14" fontId="16" fillId="0" borderId="32" xfId="1" applyNumberFormat="1" applyFont="1" applyBorder="1" applyAlignment="1" applyProtection="1">
      <alignment horizontal="center" vertical="center"/>
      <protection locked="0"/>
    </xf>
    <xf numFmtId="167" fontId="16" fillId="0" borderId="32" xfId="1" applyNumberFormat="1" applyFont="1" applyBorder="1" applyAlignment="1" applyProtection="1">
      <alignment horizontal="left" vertical="center"/>
      <protection locked="0"/>
    </xf>
    <xf numFmtId="0" fontId="17" fillId="0" borderId="32" xfId="1" applyFont="1" applyBorder="1" applyAlignment="1" applyProtection="1">
      <alignment horizontal="center" vertical="center"/>
      <protection locked="0"/>
    </xf>
    <xf numFmtId="0" fontId="16" fillId="0" borderId="32" xfId="1" applyFont="1" applyBorder="1" applyAlignment="1" applyProtection="1">
      <alignment vertical="center"/>
      <protection locked="0"/>
    </xf>
    <xf numFmtId="0" fontId="16" fillId="0" borderId="33" xfId="1" applyFont="1" applyBorder="1" applyAlignment="1" applyProtection="1">
      <alignment vertical="center"/>
      <protection locked="0"/>
    </xf>
    <xf numFmtId="0" fontId="16" fillId="0" borderId="34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164" fontId="4" fillId="0" borderId="2" xfId="0" applyNumberFormat="1" applyFont="1" applyBorder="1" applyAlignment="1" applyProtection="1">
      <alignment vertical="top"/>
      <protection locked="0"/>
    </xf>
    <xf numFmtId="164" fontId="4" fillId="0" borderId="6" xfId="0" applyNumberFormat="1" applyFont="1" applyBorder="1" applyAlignment="1" applyProtection="1">
      <alignment vertical="top"/>
      <protection locked="0"/>
    </xf>
    <xf numFmtId="164" fontId="5" fillId="0" borderId="6" xfId="0" applyNumberFormat="1" applyFont="1" applyBorder="1" applyAlignment="1" applyProtection="1">
      <alignment vertical="top"/>
      <protection locked="0"/>
    </xf>
    <xf numFmtId="164" fontId="6" fillId="0" borderId="9" xfId="0" applyNumberFormat="1" applyFont="1" applyBorder="1" applyAlignment="1" applyProtection="1">
      <alignment vertical="top"/>
      <protection locked="0"/>
    </xf>
    <xf numFmtId="164" fontId="4" fillId="0" borderId="3" xfId="0" applyNumberFormat="1" applyFont="1" applyBorder="1" applyAlignment="1" applyProtection="1">
      <alignment horizontal="right" vertical="top"/>
      <protection locked="0"/>
    </xf>
    <xf numFmtId="164" fontId="4" fillId="0" borderId="4" xfId="0" applyNumberFormat="1" applyFont="1" applyBorder="1" applyAlignment="1" applyProtection="1">
      <alignment horizontal="right" vertical="top"/>
      <protection locked="0"/>
    </xf>
    <xf numFmtId="164" fontId="5" fillId="0" borderId="4" xfId="0" applyNumberFormat="1" applyFont="1" applyBorder="1" applyAlignment="1" applyProtection="1">
      <alignment horizontal="right" vertical="top"/>
      <protection locked="0"/>
    </xf>
    <xf numFmtId="164" fontId="6" fillId="0" borderId="7" xfId="0" applyNumberFormat="1" applyFont="1" applyBorder="1" applyAlignment="1" applyProtection="1">
      <alignment horizontal="right" vertical="top"/>
      <protection locked="0"/>
    </xf>
    <xf numFmtId="164" fontId="4" fillId="0" borderId="2" xfId="0" applyNumberFormat="1" applyFont="1" applyBorder="1" applyAlignment="1" applyProtection="1">
      <alignment horizontal="right" vertical="top"/>
      <protection locked="0"/>
    </xf>
    <xf numFmtId="164" fontId="4" fillId="0" borderId="6" xfId="0" applyNumberFormat="1" applyFont="1" applyBorder="1" applyAlignment="1" applyProtection="1">
      <alignment horizontal="right" vertical="top"/>
      <protection locked="0"/>
    </xf>
    <xf numFmtId="164" fontId="5" fillId="0" borderId="6" xfId="0" applyNumberFormat="1" applyFont="1" applyBorder="1" applyAlignment="1" applyProtection="1">
      <alignment horizontal="right" vertical="top"/>
      <protection locked="0"/>
    </xf>
    <xf numFmtId="164" fontId="6" fillId="0" borderId="9" xfId="0" applyNumberFormat="1" applyFont="1" applyBorder="1" applyAlignment="1" applyProtection="1">
      <alignment horizontal="right" vertical="top"/>
      <protection locked="0"/>
    </xf>
    <xf numFmtId="166" fontId="22" fillId="0" borderId="0" xfId="0" applyNumberFormat="1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4" fontId="9" fillId="0" borderId="3" xfId="0" applyNumberFormat="1" applyFont="1" applyBorder="1" applyAlignment="1" applyProtection="1">
      <alignment vertical="top"/>
      <protection locked="0"/>
    </xf>
    <xf numFmtId="164" fontId="9" fillId="0" borderId="12" xfId="0" applyNumberFormat="1" applyFont="1" applyBorder="1" applyAlignment="1" applyProtection="1">
      <alignment vertical="top"/>
      <protection locked="0"/>
    </xf>
    <xf numFmtId="164" fontId="9" fillId="0" borderId="4" xfId="0" applyNumberFormat="1" applyFont="1" applyBorder="1" applyAlignment="1" applyProtection="1">
      <alignment vertical="top"/>
      <protection locked="0"/>
    </xf>
    <xf numFmtId="164" fontId="9" fillId="0" borderId="5" xfId="0" applyNumberFormat="1" applyFont="1" applyBorder="1" applyAlignment="1" applyProtection="1">
      <alignment vertical="top"/>
      <protection locked="0"/>
    </xf>
    <xf numFmtId="164" fontId="10" fillId="0" borderId="4" xfId="0" applyNumberFormat="1" applyFont="1" applyBorder="1" applyAlignment="1" applyProtection="1">
      <alignment vertical="top"/>
      <protection locked="0"/>
    </xf>
    <xf numFmtId="164" fontId="10" fillId="0" borderId="5" xfId="0" applyNumberFormat="1" applyFont="1" applyBorder="1" applyAlignment="1" applyProtection="1">
      <alignment vertical="top"/>
      <protection locked="0"/>
    </xf>
    <xf numFmtId="0" fontId="8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164" fontId="11" fillId="0" borderId="7" xfId="0" applyNumberFormat="1" applyFont="1" applyBorder="1" applyAlignment="1" applyProtection="1">
      <alignment vertical="top"/>
      <protection locked="0"/>
    </xf>
    <xf numFmtId="164" fontId="11" fillId="0" borderId="8" xfId="0" applyNumberFormat="1" applyFont="1" applyBorder="1" applyAlignment="1" applyProtection="1">
      <alignment vertical="top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4" fontId="9" fillId="0" borderId="3" xfId="0" applyNumberFormat="1" applyFont="1" applyBorder="1" applyAlignment="1" applyProtection="1">
      <alignment horizontal="center" vertical="top"/>
      <protection locked="0"/>
    </xf>
    <xf numFmtId="164" fontId="9" fillId="0" borderId="12" xfId="0" applyNumberFormat="1" applyFont="1" applyBorder="1" applyAlignment="1" applyProtection="1">
      <alignment horizontal="center" vertical="top"/>
      <protection locked="0"/>
    </xf>
    <xf numFmtId="164" fontId="9" fillId="0" borderId="4" xfId="0" applyNumberFormat="1" applyFont="1" applyBorder="1" applyAlignment="1" applyProtection="1">
      <alignment horizontal="center" vertical="top"/>
      <protection locked="0"/>
    </xf>
    <xf numFmtId="164" fontId="9" fillId="0" borderId="5" xfId="0" applyNumberFormat="1" applyFont="1" applyBorder="1" applyAlignment="1" applyProtection="1">
      <alignment horizontal="center" vertical="top"/>
      <protection locked="0"/>
    </xf>
    <xf numFmtId="164" fontId="10" fillId="0" borderId="4" xfId="0" applyNumberFormat="1" applyFont="1" applyBorder="1" applyAlignment="1" applyProtection="1">
      <alignment horizontal="center" vertical="top"/>
      <protection locked="0"/>
    </xf>
    <xf numFmtId="164" fontId="10" fillId="0" borderId="5" xfId="0" applyNumberFormat="1" applyFont="1" applyBorder="1" applyAlignment="1" applyProtection="1">
      <alignment horizontal="center" vertical="top"/>
      <protection locked="0"/>
    </xf>
    <xf numFmtId="164" fontId="11" fillId="0" borderId="7" xfId="0" applyNumberFormat="1" applyFont="1" applyBorder="1" applyAlignment="1" applyProtection="1">
      <alignment horizontal="center" vertical="top"/>
      <protection locked="0"/>
    </xf>
    <xf numFmtId="164" fontId="11" fillId="0" borderId="8" xfId="0" applyNumberFormat="1" applyFont="1" applyBorder="1" applyAlignment="1" applyProtection="1">
      <alignment horizontal="center" vertical="top"/>
      <protection locked="0"/>
    </xf>
    <xf numFmtId="164" fontId="10" fillId="0" borderId="10" xfId="0" applyNumberFormat="1" applyFont="1" applyBorder="1" applyAlignment="1" applyProtection="1">
      <alignment horizontal="center" vertical="top"/>
      <protection locked="0"/>
    </xf>
    <xf numFmtId="164" fontId="11" fillId="0" borderId="11" xfId="0" applyNumberFormat="1" applyFont="1" applyBorder="1" applyAlignment="1" applyProtection="1">
      <alignment horizontal="center" vertical="top"/>
      <protection locked="0"/>
    </xf>
    <xf numFmtId="0" fontId="7" fillId="2" borderId="16" xfId="0" applyFont="1" applyFill="1" applyBorder="1" applyAlignment="1">
      <alignment horizontal="center" vertical="center"/>
    </xf>
    <xf numFmtId="164" fontId="9" fillId="0" borderId="13" xfId="0" applyNumberFormat="1" applyFont="1" applyBorder="1" applyAlignment="1" applyProtection="1">
      <alignment horizontal="center" vertical="top"/>
      <protection locked="0"/>
    </xf>
    <xf numFmtId="164" fontId="9" fillId="0" borderId="10" xfId="0" applyNumberFormat="1" applyFont="1" applyBorder="1" applyAlignment="1" applyProtection="1">
      <alignment horizontal="center" vertical="top"/>
      <protection locked="0"/>
    </xf>
    <xf numFmtId="165" fontId="3" fillId="0" borderId="0" xfId="0" applyNumberFormat="1" applyFont="1" applyAlignment="1">
      <alignment horizontal="left" vertical="center" indent="32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left" vertical="center" indent="36"/>
    </xf>
    <xf numFmtId="165" fontId="3" fillId="0" borderId="0" xfId="0" applyNumberFormat="1" applyFont="1" applyAlignment="1">
      <alignment horizontal="left" vertical="center" indent="34"/>
    </xf>
    <xf numFmtId="165" fontId="7" fillId="0" borderId="0" xfId="0" applyNumberFormat="1" applyFont="1" applyAlignment="1">
      <alignment horizontal="left" vertical="center" indent="28"/>
    </xf>
    <xf numFmtId="165" fontId="3" fillId="0" borderId="0" xfId="0" applyNumberFormat="1" applyFont="1" applyAlignment="1">
      <alignment horizontal="left" vertical="center" indent="30"/>
    </xf>
    <xf numFmtId="0" fontId="14" fillId="6" borderId="0" xfId="1" applyFont="1" applyFill="1" applyAlignment="1">
      <alignment horizontal="left" vertical="center" wrapText="1" indent="1"/>
    </xf>
    <xf numFmtId="0" fontId="14" fillId="7" borderId="0" xfId="1" applyFont="1" applyFill="1" applyAlignment="1">
      <alignment horizontal="left" vertical="center" wrapText="1" indent="1"/>
    </xf>
  </cellXfs>
  <cellStyles count="2">
    <cellStyle name="Standard" xfId="0" builtinId="0"/>
    <cellStyle name="Standard 2" xfId="1" xr:uid="{4BEC09B0-637F-456D-AA27-EEA14C8CCC38}"/>
  </cellStyles>
  <dxfs count="90">
    <dxf>
      <font>
        <b/>
        <i val="0"/>
      </font>
      <fill>
        <patternFill>
          <bgColor rgb="FFFFF9E7"/>
        </patternFill>
      </fill>
    </dxf>
    <dxf>
      <font>
        <b/>
        <i val="0"/>
      </font>
      <fill>
        <patternFill>
          <bgColor rgb="FFFBE7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24994659260841701"/>
      </font>
    </dxf>
    <dxf>
      <font>
        <b val="0"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n">
          <color rgb="FFABD1CB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numFmt numFmtId="167" formatCode="ddd/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ABD1CB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1" hidden="0"/>
    </dxf>
    <dxf>
      <border>
        <top style="thin">
          <color rgb="FF78ACA2"/>
        </top>
      </border>
    </dxf>
    <dxf>
      <border diagonalUp="0" diagonalDown="0">
        <left style="thin">
          <color rgb="FF78ACA2"/>
        </left>
        <right style="thin">
          <color rgb="FF78ACA2"/>
        </right>
        <top style="thin">
          <color rgb="FF78ACA2"/>
        </top>
        <bottom style="thin">
          <color rgb="FF78ACA2"/>
        </bottom>
      </border>
    </dxf>
    <dxf>
      <font>
        <strike val="0"/>
        <outline val="0"/>
        <shadow val="0"/>
        <u val="none"/>
        <vertAlign val="baseline"/>
        <sz val="1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entury Gothic"/>
        <family val="2"/>
        <scheme val="none"/>
      </font>
      <fill>
        <patternFill patternType="solid">
          <fgColor indexed="64"/>
          <bgColor rgb="FF78ACA2"/>
        </patternFill>
      </fill>
      <border diagonalUp="0" diagonalDown="0" outline="0">
        <left style="thick">
          <color theme="0"/>
        </left>
        <right style="thick">
          <color theme="0"/>
        </right>
        <top/>
        <bottom/>
      </border>
    </dxf>
  </dxfs>
  <tableStyles count="0" defaultTableStyle="TableStyleMedium2" defaultPivotStyle="PivotStyleLight16"/>
  <colors>
    <mruColors>
      <color rgb="FFFFE5E5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33</xdr:row>
      <xdr:rowOff>28575</xdr:rowOff>
    </xdr:from>
    <xdr:to>
      <xdr:col>7</xdr:col>
      <xdr:colOff>1186510</xdr:colOff>
      <xdr:row>33</xdr:row>
      <xdr:rowOff>195476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D8270-DA73-44CC-AE98-AF476745B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7000875"/>
          <a:ext cx="976960" cy="1669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33</xdr:row>
      <xdr:rowOff>28575</xdr:rowOff>
    </xdr:from>
    <xdr:to>
      <xdr:col>7</xdr:col>
      <xdr:colOff>1186510</xdr:colOff>
      <xdr:row>33</xdr:row>
      <xdr:rowOff>195476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70ED0D-97A9-4448-8B02-4FC220E41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7000875"/>
          <a:ext cx="976960" cy="1669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33</xdr:row>
      <xdr:rowOff>28575</xdr:rowOff>
    </xdr:from>
    <xdr:to>
      <xdr:col>7</xdr:col>
      <xdr:colOff>1186510</xdr:colOff>
      <xdr:row>33</xdr:row>
      <xdr:rowOff>195476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9B6C8F-4437-4402-B322-6A4BA755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7000875"/>
          <a:ext cx="976960" cy="1669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39</xdr:row>
      <xdr:rowOff>19050</xdr:rowOff>
    </xdr:from>
    <xdr:to>
      <xdr:col>7</xdr:col>
      <xdr:colOff>1224610</xdr:colOff>
      <xdr:row>39</xdr:row>
      <xdr:rowOff>185951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ABC300-DC65-473A-9429-DD4F6B64A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8172450"/>
          <a:ext cx="976960" cy="166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33</xdr:row>
      <xdr:rowOff>28575</xdr:rowOff>
    </xdr:from>
    <xdr:to>
      <xdr:col>7</xdr:col>
      <xdr:colOff>1186510</xdr:colOff>
      <xdr:row>33</xdr:row>
      <xdr:rowOff>195476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1CA29-FF56-46E2-88C3-B9B363376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7000875"/>
          <a:ext cx="976960" cy="166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300990</xdr:colOff>
      <xdr:row>39</xdr:row>
      <xdr:rowOff>36195</xdr:rowOff>
    </xdr:from>
    <xdr:to>
      <xdr:col>7</xdr:col>
      <xdr:colOff>1277950</xdr:colOff>
      <xdr:row>40</xdr:row>
      <xdr:rowOff>20216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81A7AB-9AB5-43C8-9039-83B91E2F3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4890" y="7960995"/>
          <a:ext cx="976960" cy="1669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33</xdr:row>
      <xdr:rowOff>28575</xdr:rowOff>
    </xdr:from>
    <xdr:to>
      <xdr:col>7</xdr:col>
      <xdr:colOff>1186510</xdr:colOff>
      <xdr:row>33</xdr:row>
      <xdr:rowOff>195476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93EB40-08BF-4882-9ABA-5B69023B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7000875"/>
          <a:ext cx="976960" cy="166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33</xdr:row>
      <xdr:rowOff>28575</xdr:rowOff>
    </xdr:from>
    <xdr:to>
      <xdr:col>7</xdr:col>
      <xdr:colOff>1186510</xdr:colOff>
      <xdr:row>33</xdr:row>
      <xdr:rowOff>195476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6CB0B6-2C44-4FD5-A9EC-99CE7D923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7000875"/>
          <a:ext cx="976960" cy="1669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316230</xdr:colOff>
      <xdr:row>39</xdr:row>
      <xdr:rowOff>28575</xdr:rowOff>
    </xdr:from>
    <xdr:to>
      <xdr:col>7</xdr:col>
      <xdr:colOff>1293190</xdr:colOff>
      <xdr:row>40</xdr:row>
      <xdr:rowOff>12596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DA7BF2-A8A3-409F-B36E-F6CFC6C97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0130" y="7953375"/>
          <a:ext cx="976960" cy="1669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33</xdr:row>
      <xdr:rowOff>28575</xdr:rowOff>
    </xdr:from>
    <xdr:to>
      <xdr:col>7</xdr:col>
      <xdr:colOff>1186510</xdr:colOff>
      <xdr:row>33</xdr:row>
      <xdr:rowOff>195476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EF98BD-082B-4DD5-8909-17D551287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7000875"/>
          <a:ext cx="976960" cy="1669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33</xdr:row>
      <xdr:rowOff>28575</xdr:rowOff>
    </xdr:from>
    <xdr:to>
      <xdr:col>7</xdr:col>
      <xdr:colOff>1186510</xdr:colOff>
      <xdr:row>33</xdr:row>
      <xdr:rowOff>195476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492FE-498E-495D-89CF-DF405B316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7000875"/>
          <a:ext cx="976960" cy="1669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39</xdr:row>
      <xdr:rowOff>19050</xdr:rowOff>
    </xdr:from>
    <xdr:to>
      <xdr:col>7</xdr:col>
      <xdr:colOff>1224610</xdr:colOff>
      <xdr:row>39</xdr:row>
      <xdr:rowOff>185951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EDAE29-F197-4C4F-B327-BBC8A21A6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8181975"/>
          <a:ext cx="976960" cy="166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jla.memic\Dropbox\OFFICE-LERNEN\Dienstplaner%202023\Dienstplaner%202023.xlsx" TargetMode="External"/><Relationship Id="rId1" Type="http://schemas.openxmlformats.org/officeDocument/2006/relationships/externalLinkPath" Target="/Users/sejla.memic/Dropbox/OFFICE-LERNEN/Dienstplaner%202023/Dienstplan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enstplaner"/>
      <sheetName val="Feiertage"/>
      <sheetName val="Abwesenheitsgründe &amp; Schichten"/>
      <sheetName val="Dienstplaner 2023"/>
    </sheetNames>
    <sheetDataSet>
      <sheetData sheetId="0">
        <row r="11">
          <cell r="B11">
            <v>44927</v>
          </cell>
        </row>
      </sheetData>
      <sheetData sheetId="1"/>
      <sheetData sheetId="2">
        <row r="2">
          <cell r="F2" t="str">
            <v>S1</v>
          </cell>
        </row>
        <row r="3">
          <cell r="F3" t="str">
            <v>S2</v>
          </cell>
        </row>
        <row r="4">
          <cell r="F4" t="str">
            <v>S3</v>
          </cell>
        </row>
        <row r="5">
          <cell r="F5" t="str">
            <v>S4</v>
          </cell>
        </row>
        <row r="6">
          <cell r="F6" t="str">
            <v>S5</v>
          </cell>
        </row>
        <row r="7">
          <cell r="F7" t="str">
            <v>S6</v>
          </cell>
        </row>
        <row r="8">
          <cell r="F8" t="str">
            <v>U</v>
          </cell>
        </row>
        <row r="9">
          <cell r="F9" t="str">
            <v>u</v>
          </cell>
        </row>
        <row r="10">
          <cell r="F10" t="str">
            <v>k</v>
          </cell>
        </row>
        <row r="11">
          <cell r="F11" t="str">
            <v>K 1/2</v>
          </cell>
        </row>
        <row r="12">
          <cell r="F12" t="str">
            <v>kk</v>
          </cell>
        </row>
        <row r="13">
          <cell r="F13" t="str">
            <v>G</v>
          </cell>
        </row>
        <row r="14">
          <cell r="F14" t="str">
            <v>A</v>
          </cell>
        </row>
        <row r="15">
          <cell r="F15" t="str">
            <v>H</v>
          </cell>
        </row>
        <row r="16">
          <cell r="F16" t="str">
            <v>E</v>
          </cell>
        </row>
        <row r="17">
          <cell r="F17" t="str">
            <v>B</v>
          </cell>
        </row>
        <row r="18">
          <cell r="F18" t="str">
            <v>D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7C3683-70A1-4647-B61A-FE25E7BD8F50}" name="Tabelle1" displayName="Tabelle1" ref="A1:G51" totalsRowShown="0" headerRowDxfId="89" dataDxfId="87" headerRowBorderDxfId="88" tableBorderDxfId="86" totalsRowBorderDxfId="85">
  <autoFilter ref="A1:G51" xr:uid="{4EAEEA1E-B5B6-4DDD-9744-8690A2A4EE58}"/>
  <sortState xmlns:xlrd2="http://schemas.microsoft.com/office/spreadsheetml/2017/richdata2" ref="A2:G44">
    <sortCondition ref="G1:G44"/>
  </sortState>
  <tableColumns count="7">
    <tableColumn id="1" xr3:uid="{63288430-50CD-4DCC-A3EA-11CAE375450F}" name="Datum" dataDxfId="84"/>
    <tableColumn id="2" xr3:uid="{90912847-F22B-4E7D-B8D9-007BAB859DCF}" name="Jahr" dataDxfId="83">
      <calculatedColumnFormula>IF(D2="x",A2,"")</calculatedColumnFormula>
    </tableColumn>
    <tableColumn id="8" xr3:uid="{B1DBC0CB-2333-4847-9CDC-55F4A2E34C4C}" name="Tag" dataDxfId="82">
      <calculatedColumnFormula>IF(D2="x",A2,"")</calculatedColumnFormula>
    </tableColumn>
    <tableColumn id="3" xr3:uid="{CC92C1E8-B47B-4CEC-A3BB-F2E7CC4A528B}" name="Feiertag?" dataDxfId="81"/>
    <tableColumn id="4" xr3:uid="{AF03A318-6408-4CEC-96DD-C50D325D33F1}" name="Bezeihnung" dataDxfId="80"/>
    <tableColumn id="5" xr3:uid="{B986956D-5B40-473E-8AA2-9EF30FC45D67}" name="Land" dataDxfId="79"/>
    <tableColumn id="6" xr3:uid="{9D91557C-C4B2-48BA-90A6-706AA33AF9C0}" name="Gesetz.?" dataDxfId="7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1499-446A-4877-A5B7-C4BFB84CF726}">
  <dimension ref="A1:T34"/>
  <sheetViews>
    <sheetView showGridLines="0" tabSelected="1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20" width="11.44140625" hidden="1" customWidth="1"/>
    <col min="21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68">
        <f>DATE(R2,S2,1)</f>
        <v>45658</v>
      </c>
      <c r="F1" s="68"/>
      <c r="G1" s="68"/>
      <c r="H1" s="57">
        <f>DATE($R$2,S2,1)</f>
        <v>45658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68"/>
      <c r="F2" s="68"/>
      <c r="G2" s="68"/>
      <c r="H2" s="57"/>
      <c r="R2" s="3">
        <v>2025</v>
      </c>
      <c r="S2" s="3">
        <v>1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1</v>
      </c>
      <c r="B4" s="45">
        <f>DATE($R$2,$S$2,(1-WEEKDAY(DATE($R$2,$S$2,1),2))+(COLUMN(B3)-1)+(ROW(K1)-1)*7)</f>
        <v>45656</v>
      </c>
      <c r="C4" s="46">
        <f t="shared" ref="C4:H4" si="0">DATE($R$2,$S$2,(1-WEEKDAY(DATE($R$2,$S$2,1),2))+(COLUMN(C3)-1)+(ROW(L1)-1)*7)</f>
        <v>45657</v>
      </c>
      <c r="D4" s="46">
        <f t="shared" si="0"/>
        <v>45658</v>
      </c>
      <c r="E4" s="46">
        <f t="shared" si="0"/>
        <v>45659</v>
      </c>
      <c r="F4" s="46">
        <f t="shared" si="0"/>
        <v>45660</v>
      </c>
      <c r="G4" s="47">
        <f t="shared" si="0"/>
        <v>45661</v>
      </c>
      <c r="H4" s="48">
        <f t="shared" si="0"/>
        <v>45662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2</v>
      </c>
      <c r="B10" s="49">
        <f t="shared" ref="B10:H10" si="1">DATE($R$2,$S$2,(1-WEEKDAY(DATE($R$2,$S$2,1),2))+(COLUMN(B4)-1)+(ROW(K2)-1)*7)</f>
        <v>45663</v>
      </c>
      <c r="C10" s="50">
        <f t="shared" si="1"/>
        <v>45664</v>
      </c>
      <c r="D10" s="50">
        <f t="shared" si="1"/>
        <v>45665</v>
      </c>
      <c r="E10" s="50">
        <f t="shared" si="1"/>
        <v>45666</v>
      </c>
      <c r="F10" s="50">
        <f t="shared" si="1"/>
        <v>45667</v>
      </c>
      <c r="G10" s="51">
        <f t="shared" si="1"/>
        <v>45668</v>
      </c>
      <c r="H10" s="52">
        <f t="shared" si="1"/>
        <v>45669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3</v>
      </c>
      <c r="B16" s="49">
        <f t="shared" ref="B16:H16" si="2">DATE($R$2,$S$2,(1-WEEKDAY(DATE($R$2,$S$2,1),2))+(COLUMN(B10)-1)+(ROW(K3)-1)*7)</f>
        <v>45670</v>
      </c>
      <c r="C16" s="50">
        <f t="shared" si="2"/>
        <v>45671</v>
      </c>
      <c r="D16" s="50">
        <f t="shared" si="2"/>
        <v>45672</v>
      </c>
      <c r="E16" s="50">
        <f t="shared" si="2"/>
        <v>45673</v>
      </c>
      <c r="F16" s="50">
        <f t="shared" si="2"/>
        <v>45674</v>
      </c>
      <c r="G16" s="51">
        <f t="shared" si="2"/>
        <v>45675</v>
      </c>
      <c r="H16" s="52">
        <f t="shared" si="2"/>
        <v>45676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4</v>
      </c>
      <c r="B22" s="49">
        <f t="shared" ref="B22:H22" si="3">DATE($R$2,$S$2,(1-WEEKDAY(DATE($R$2,$S$2,1),2))+(COLUMN(B16)-1)+(ROW(K4)-1)*7)</f>
        <v>45677</v>
      </c>
      <c r="C22" s="50">
        <f t="shared" si="3"/>
        <v>45678</v>
      </c>
      <c r="D22" s="50">
        <f t="shared" si="3"/>
        <v>45679</v>
      </c>
      <c r="E22" s="50">
        <f t="shared" si="3"/>
        <v>45680</v>
      </c>
      <c r="F22" s="50">
        <f t="shared" si="3"/>
        <v>45681</v>
      </c>
      <c r="G22" s="51">
        <f t="shared" si="3"/>
        <v>45682</v>
      </c>
      <c r="H22" s="52">
        <f t="shared" si="3"/>
        <v>45683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84">
        <f>WEEKNUM(B28,21)</f>
        <v>5</v>
      </c>
      <c r="B28" s="49">
        <f t="shared" ref="B28:H28" si="4">DATE($R$2,$S$2,(1-WEEKDAY(DATE($R$2,$S$2,1),2))+(COLUMN(B22)-1)+(ROW(K5)-1)*7)</f>
        <v>45684</v>
      </c>
      <c r="C28" s="50">
        <f t="shared" si="4"/>
        <v>45685</v>
      </c>
      <c r="D28" s="50">
        <f t="shared" si="4"/>
        <v>45686</v>
      </c>
      <c r="E28" s="50">
        <f t="shared" si="4"/>
        <v>45687</v>
      </c>
      <c r="F28" s="50">
        <f t="shared" si="4"/>
        <v>45688</v>
      </c>
      <c r="G28" s="51">
        <f t="shared" si="4"/>
        <v>45689</v>
      </c>
      <c r="H28" s="52">
        <f t="shared" si="4"/>
        <v>45690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x14ac:dyDescent="0.3">
      <c r="A33" s="59"/>
      <c r="B33" s="85"/>
      <c r="C33" s="86"/>
      <c r="D33" s="86"/>
      <c r="E33" s="86"/>
      <c r="F33" s="86"/>
      <c r="G33" s="82"/>
      <c r="H33" s="83"/>
    </row>
    <row r="34" spans="1:8" ht="18.75" customHeight="1" x14ac:dyDescent="0.3"/>
  </sheetData>
  <sheetProtection algorithmName="SHA-512" hashValue="hk9SrSf4mpH1yprLi2fm8BJBZkU9uHGeQ0mI1ytQ98mj3X6YnpRVCkHjVoHhOabOyazPy7rtu7iTkBBNTJxqiw==" saltValue="qzVFvg5LWTVUXhy2/yNGBA==" spinCount="100000" sheet="1" objects="1" scenarios="1" selectLockedCells="1"/>
  <mergeCells count="43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H1:H2"/>
    <mergeCell ref="A4:A9"/>
    <mergeCell ref="B5:B9"/>
    <mergeCell ref="C5:C9"/>
    <mergeCell ref="D5:D9"/>
    <mergeCell ref="E5:E9"/>
    <mergeCell ref="F5:F9"/>
    <mergeCell ref="G5:G9"/>
    <mergeCell ref="A1:D2"/>
    <mergeCell ref="E1:G2"/>
    <mergeCell ref="H5:H9"/>
  </mergeCells>
  <conditionalFormatting sqref="B4:H5 B10:H11 B16:H17 B22:H24 B28:H29">
    <cfRule type="expression" dxfId="77" priority="3">
      <formula>MONTH(B4)=$S$2</formula>
    </cfRule>
    <cfRule type="expression" dxfId="76" priority="4">
      <formula>MONTH(B4)&lt;&gt;$S$2</formula>
    </cfRule>
  </conditionalFormatting>
  <pageMargins left="0.28000000000000003" right="0.17" top="0.31" bottom="0.14000000000000001" header="0.17" footer="0.13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4A741F0-7942-4594-B1D3-FA8AF3CC0F2F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B4:H33</xm:sqref>
        </x14:conditionalFormatting>
        <x14:conditionalFormatting xmlns:xm="http://schemas.microsoft.com/office/excel/2006/main">
          <x14:cfRule type="expression" priority="1" id="{E0C2284B-4CDD-4285-A32C-44DD5A65D14A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16" id="{E0C2284B-4CDD-4285-A32C-44DD5A65D14A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35A56-5FBB-40BB-9E7C-4E4E027DFC58}">
  <dimension ref="A1:S34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92">
        <f>DATE(R2,S2,1)</f>
        <v>45931</v>
      </c>
      <c r="F1" s="92"/>
      <c r="G1" s="92"/>
      <c r="H1" s="88">
        <f>DATE(R2,S2,1)</f>
        <v>45931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92"/>
      <c r="F2" s="92"/>
      <c r="G2" s="92"/>
      <c r="H2" s="88"/>
      <c r="R2" s="3">
        <f>JAN!$R$2</f>
        <v>2025</v>
      </c>
      <c r="S2" s="3">
        <v>10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40</v>
      </c>
      <c r="B4" s="45">
        <f>DATE($R$2,$S$2,(1-WEEKDAY(DATE($R$2,$S$2,1),2))+(COLUMN(B3)-1)+(ROW(K1)-1)*7)</f>
        <v>45929</v>
      </c>
      <c r="C4" s="46">
        <f t="shared" ref="C4:H4" si="0">DATE($R$2,$S$2,(1-WEEKDAY(DATE($R$2,$S$2,1),2))+(COLUMN(C3)-1)+(ROW(L1)-1)*7)</f>
        <v>45930</v>
      </c>
      <c r="D4" s="46">
        <f t="shared" si="0"/>
        <v>45931</v>
      </c>
      <c r="E4" s="46">
        <f t="shared" si="0"/>
        <v>45932</v>
      </c>
      <c r="F4" s="46">
        <f t="shared" si="0"/>
        <v>45933</v>
      </c>
      <c r="G4" s="47">
        <f t="shared" si="0"/>
        <v>45934</v>
      </c>
      <c r="H4" s="48">
        <f t="shared" si="0"/>
        <v>45935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41</v>
      </c>
      <c r="B10" s="49">
        <f t="shared" ref="B10:H10" si="1">DATE($R$2,$S$2,(1-WEEKDAY(DATE($R$2,$S$2,1),2))+(COLUMN(B4)-1)+(ROW(K2)-1)*7)</f>
        <v>45936</v>
      </c>
      <c r="C10" s="50">
        <f t="shared" si="1"/>
        <v>45937</v>
      </c>
      <c r="D10" s="50">
        <f t="shared" si="1"/>
        <v>45938</v>
      </c>
      <c r="E10" s="50">
        <f t="shared" si="1"/>
        <v>45939</v>
      </c>
      <c r="F10" s="50">
        <f t="shared" si="1"/>
        <v>45940</v>
      </c>
      <c r="G10" s="51">
        <f t="shared" si="1"/>
        <v>45941</v>
      </c>
      <c r="H10" s="52">
        <f t="shared" si="1"/>
        <v>45942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42</v>
      </c>
      <c r="B16" s="49">
        <f t="shared" ref="B16:H16" si="2">DATE($R$2,$S$2,(1-WEEKDAY(DATE($R$2,$S$2,1),2))+(COLUMN(B10)-1)+(ROW(K3)-1)*7)</f>
        <v>45943</v>
      </c>
      <c r="C16" s="50">
        <f t="shared" si="2"/>
        <v>45944</v>
      </c>
      <c r="D16" s="50">
        <f t="shared" si="2"/>
        <v>45945</v>
      </c>
      <c r="E16" s="50">
        <f t="shared" si="2"/>
        <v>45946</v>
      </c>
      <c r="F16" s="50">
        <f t="shared" si="2"/>
        <v>45947</v>
      </c>
      <c r="G16" s="51">
        <f t="shared" si="2"/>
        <v>45948</v>
      </c>
      <c r="H16" s="52">
        <f t="shared" si="2"/>
        <v>45949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43</v>
      </c>
      <c r="B22" s="49">
        <f t="shared" ref="B22:H22" si="3">DATE($R$2,$S$2,(1-WEEKDAY(DATE($R$2,$S$2,1),2))+(COLUMN(B16)-1)+(ROW(K4)-1)*7)</f>
        <v>45950</v>
      </c>
      <c r="C22" s="50">
        <f t="shared" si="3"/>
        <v>45951</v>
      </c>
      <c r="D22" s="50">
        <f t="shared" si="3"/>
        <v>45952</v>
      </c>
      <c r="E22" s="50">
        <f t="shared" si="3"/>
        <v>45953</v>
      </c>
      <c r="F22" s="50">
        <f t="shared" si="3"/>
        <v>45954</v>
      </c>
      <c r="G22" s="51">
        <f t="shared" si="3"/>
        <v>45955</v>
      </c>
      <c r="H22" s="52">
        <f t="shared" si="3"/>
        <v>45956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84">
        <f>WEEKNUM(B28,21)</f>
        <v>44</v>
      </c>
      <c r="B28" s="49">
        <f t="shared" ref="B28:H28" si="4">DATE($R$2,$S$2,(1-WEEKDAY(DATE($R$2,$S$2,1),2))+(COLUMN(B22)-1)+(ROW(K5)-1)*7)</f>
        <v>45957</v>
      </c>
      <c r="C28" s="50">
        <f t="shared" si="4"/>
        <v>45958</v>
      </c>
      <c r="D28" s="50">
        <f t="shared" si="4"/>
        <v>45959</v>
      </c>
      <c r="E28" s="50">
        <f t="shared" si="4"/>
        <v>45960</v>
      </c>
      <c r="F28" s="50">
        <f t="shared" si="4"/>
        <v>45961</v>
      </c>
      <c r="G28" s="51">
        <f t="shared" si="4"/>
        <v>45962</v>
      </c>
      <c r="H28" s="52">
        <f t="shared" si="4"/>
        <v>45963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x14ac:dyDescent="0.3">
      <c r="A33" s="59"/>
      <c r="B33" s="85"/>
      <c r="C33" s="86"/>
      <c r="D33" s="86"/>
      <c r="E33" s="86"/>
      <c r="F33" s="86"/>
      <c r="G33" s="82"/>
      <c r="H33" s="83"/>
    </row>
    <row r="34" spans="1:8" ht="18.75" customHeight="1" x14ac:dyDescent="0.3"/>
  </sheetData>
  <sheetProtection algorithmName="SHA-512" hashValue="d9cZqODqY2HO1SqApytjmHYMT5sxJ8i3dZoPh/pGE9sRKJ8sMF/2GysUgjWRA9IJc1aUZz80+y7kQiDMzImPKA==" saltValue="TH/n5djv4ORdJ3riEkeQYg==" spinCount="100000" sheet="1" objects="1" scenarios="1" selectLockedCells="1"/>
  <mergeCells count="43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</mergeCells>
  <conditionalFormatting sqref="B4:H5 B10:H11 B16:H17 B22:H24 B28:H29">
    <cfRule type="expression" dxfId="20" priority="3">
      <formula>MONTH(B4)=$S$2</formula>
    </cfRule>
    <cfRule type="expression" dxfId="19" priority="4">
      <formula>MONTH(B4)&lt;&gt;$S$2</formula>
    </cfRule>
  </conditionalFormatting>
  <pageMargins left="0.28000000000000003" right="0.17" top="0.2" bottom="0.22" header="0.17" footer="0.17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2DFB2FD-46CB-476F-B21C-F55EC50B4424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B4:H33</xm:sqref>
        </x14:conditionalFormatting>
        <x14:conditionalFormatting xmlns:xm="http://schemas.microsoft.com/office/excel/2006/main">
          <x14:cfRule type="expression" priority="1" id="{8B64FFCA-72AE-4CE4-B13A-3691699B930A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5" id="{D1211DC8-BA30-45BD-BCA0-6508A3778DD7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BFE0-F96D-4ED0-865A-B02B05CA45B8}">
  <dimension ref="A1:S34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92">
        <f>DATE(R2,S2,1)</f>
        <v>45962</v>
      </c>
      <c r="F1" s="92"/>
      <c r="G1" s="92"/>
      <c r="H1" s="88">
        <f>DATE(R2,S2,1)</f>
        <v>45962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92"/>
      <c r="F2" s="92"/>
      <c r="G2" s="92"/>
      <c r="H2" s="88"/>
      <c r="R2" s="3">
        <f>JAN!$R$2</f>
        <v>2025</v>
      </c>
      <c r="S2" s="3">
        <v>11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44</v>
      </c>
      <c r="B4" s="45">
        <f>DATE($R$2,$S$2,(1-WEEKDAY(DATE($R$2,$S$2,1),2))+(COLUMN(B3)-1)+(ROW(K1)-1)*7)</f>
        <v>45957</v>
      </c>
      <c r="C4" s="46">
        <f t="shared" ref="C4:H4" si="0">DATE($R$2,$S$2,(1-WEEKDAY(DATE($R$2,$S$2,1),2))+(COLUMN(C3)-1)+(ROW(L1)-1)*7)</f>
        <v>45958</v>
      </c>
      <c r="D4" s="46">
        <f t="shared" si="0"/>
        <v>45959</v>
      </c>
      <c r="E4" s="46">
        <f t="shared" si="0"/>
        <v>45960</v>
      </c>
      <c r="F4" s="46">
        <f t="shared" si="0"/>
        <v>45961</v>
      </c>
      <c r="G4" s="47">
        <f t="shared" si="0"/>
        <v>45962</v>
      </c>
      <c r="H4" s="48">
        <f t="shared" si="0"/>
        <v>45963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45</v>
      </c>
      <c r="B10" s="49">
        <f t="shared" ref="B10:H10" si="1">DATE($R$2,$S$2,(1-WEEKDAY(DATE($R$2,$S$2,1),2))+(COLUMN(B4)-1)+(ROW(K2)-1)*7)</f>
        <v>45964</v>
      </c>
      <c r="C10" s="50">
        <f t="shared" si="1"/>
        <v>45965</v>
      </c>
      <c r="D10" s="50">
        <f t="shared" si="1"/>
        <v>45966</v>
      </c>
      <c r="E10" s="50">
        <f t="shared" si="1"/>
        <v>45967</v>
      </c>
      <c r="F10" s="50">
        <f t="shared" si="1"/>
        <v>45968</v>
      </c>
      <c r="G10" s="51">
        <f t="shared" si="1"/>
        <v>45969</v>
      </c>
      <c r="H10" s="52">
        <f t="shared" si="1"/>
        <v>45970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46</v>
      </c>
      <c r="B16" s="49">
        <f t="shared" ref="B16:H16" si="2">DATE($R$2,$S$2,(1-WEEKDAY(DATE($R$2,$S$2,1),2))+(COLUMN(B10)-1)+(ROW(K3)-1)*7)</f>
        <v>45971</v>
      </c>
      <c r="C16" s="50">
        <f t="shared" si="2"/>
        <v>45972</v>
      </c>
      <c r="D16" s="50">
        <f t="shared" si="2"/>
        <v>45973</v>
      </c>
      <c r="E16" s="50">
        <f t="shared" si="2"/>
        <v>45974</v>
      </c>
      <c r="F16" s="50">
        <f t="shared" si="2"/>
        <v>45975</v>
      </c>
      <c r="G16" s="51">
        <f t="shared" si="2"/>
        <v>45976</v>
      </c>
      <c r="H16" s="52">
        <f t="shared" si="2"/>
        <v>45977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47</v>
      </c>
      <c r="B22" s="49">
        <f t="shared" ref="B22:H22" si="3">DATE($R$2,$S$2,(1-WEEKDAY(DATE($R$2,$S$2,1),2))+(COLUMN(B16)-1)+(ROW(K4)-1)*7)</f>
        <v>45978</v>
      </c>
      <c r="C22" s="50">
        <f t="shared" si="3"/>
        <v>45979</v>
      </c>
      <c r="D22" s="50">
        <f t="shared" si="3"/>
        <v>45980</v>
      </c>
      <c r="E22" s="50">
        <f t="shared" si="3"/>
        <v>45981</v>
      </c>
      <c r="F22" s="50">
        <f t="shared" si="3"/>
        <v>45982</v>
      </c>
      <c r="G22" s="51">
        <f t="shared" si="3"/>
        <v>45983</v>
      </c>
      <c r="H22" s="52">
        <f t="shared" si="3"/>
        <v>45984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84">
        <f>WEEKNUM(B28,21)</f>
        <v>48</v>
      </c>
      <c r="B28" s="49">
        <f t="shared" ref="B28:H28" si="4">DATE($R$2,$S$2,(1-WEEKDAY(DATE($R$2,$S$2,1),2))+(COLUMN(B22)-1)+(ROW(K5)-1)*7)</f>
        <v>45985</v>
      </c>
      <c r="C28" s="50">
        <f t="shared" si="4"/>
        <v>45986</v>
      </c>
      <c r="D28" s="50">
        <f t="shared" si="4"/>
        <v>45987</v>
      </c>
      <c r="E28" s="50">
        <f t="shared" si="4"/>
        <v>45988</v>
      </c>
      <c r="F28" s="50">
        <f t="shared" si="4"/>
        <v>45989</v>
      </c>
      <c r="G28" s="51">
        <f t="shared" si="4"/>
        <v>45990</v>
      </c>
      <c r="H28" s="52">
        <f t="shared" si="4"/>
        <v>45991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x14ac:dyDescent="0.3">
      <c r="A33" s="59"/>
      <c r="B33" s="85"/>
      <c r="C33" s="86"/>
      <c r="D33" s="86"/>
      <c r="E33" s="86"/>
      <c r="F33" s="86"/>
      <c r="G33" s="82"/>
      <c r="H33" s="83"/>
    </row>
    <row r="34" spans="1:8" ht="18.75" customHeight="1" x14ac:dyDescent="0.3"/>
  </sheetData>
  <sheetProtection algorithmName="SHA-512" hashValue="kUdrOKy4uW8AhuPv+roOZ3rRhzTXlGXovfOXFbZLTRcFKaM03PXNxfIl5vNVxl/pjkBDpd8BIWNX2RSzbz2R8g==" saltValue="wrTPH67CGwu8QXb7xR+HMA==" spinCount="100000" sheet="1" objects="1" scenarios="1" selectLockedCells="1"/>
  <mergeCells count="43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</mergeCells>
  <conditionalFormatting sqref="B4:H5 B10:H11 B16:H17 B22:H24 B28:H29">
    <cfRule type="expression" dxfId="15" priority="3">
      <formula>MONTH(B4)=$S$2</formula>
    </cfRule>
    <cfRule type="expression" dxfId="14" priority="4">
      <formula>MONTH(B4)&lt;&gt;$S$2</formula>
    </cfRule>
  </conditionalFormatting>
  <pageMargins left="0.28000000000000003" right="0.17" top="0.33" bottom="0.17" header="0.17" footer="0.17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D1D3ADC-477C-4A98-BF11-5AAE51876DDB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B4:H33</xm:sqref>
        </x14:conditionalFormatting>
        <x14:conditionalFormatting xmlns:xm="http://schemas.microsoft.com/office/excel/2006/main">
          <x14:cfRule type="expression" priority="1" id="{ACD061BF-84C3-4734-BD74-9CFF43FC99F3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5" id="{B32D4A6B-8341-448F-A6B8-FD91A8B8442C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D0EC4-A302-4FD0-AC8C-3E8893F46152}">
  <dimension ref="A1:S40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5546875" customWidth="1"/>
    <col min="2" max="4" width="19.33203125" customWidth="1"/>
    <col min="5" max="5" width="19.6640625" customWidth="1"/>
    <col min="6" max="7" width="19.33203125" customWidth="1"/>
    <col min="8" max="8" width="19.441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91">
        <f>DATE(R2,S2,1)</f>
        <v>45992</v>
      </c>
      <c r="F1" s="91"/>
      <c r="G1" s="91"/>
      <c r="H1" s="88">
        <f>DATE(R2,S2,1)</f>
        <v>45992</v>
      </c>
      <c r="R1" s="4" t="s">
        <v>0</v>
      </c>
      <c r="S1" s="4" t="s">
        <v>1</v>
      </c>
    </row>
    <row r="2" spans="1:19" ht="18" customHeight="1" x14ac:dyDescent="0.3">
      <c r="A2" s="67"/>
      <c r="B2" s="67"/>
      <c r="C2" s="67"/>
      <c r="D2" s="67"/>
      <c r="E2" s="91"/>
      <c r="F2" s="91"/>
      <c r="G2" s="91"/>
      <c r="H2" s="88"/>
      <c r="R2" s="3">
        <f>JAN!$R$2</f>
        <v>2025</v>
      </c>
      <c r="S2" s="3">
        <v>12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49</v>
      </c>
      <c r="B4" s="45">
        <f>DATE($R$2,$S$2,(1-WEEKDAY(DATE($R$2,$S$2,1),2))+(COLUMN(B3)-1)+(ROW(K1)-1)*7)</f>
        <v>45992</v>
      </c>
      <c r="C4" s="46">
        <f t="shared" ref="C4:H4" si="0">DATE($R$2,$S$2,(1-WEEKDAY(DATE($R$2,$S$2,1),2))+(COLUMN(C3)-1)+(ROW(L1)-1)*7)</f>
        <v>45993</v>
      </c>
      <c r="D4" s="46">
        <f t="shared" si="0"/>
        <v>45994</v>
      </c>
      <c r="E4" s="46">
        <f t="shared" si="0"/>
        <v>45995</v>
      </c>
      <c r="F4" s="46">
        <f t="shared" si="0"/>
        <v>45996</v>
      </c>
      <c r="G4" s="47">
        <f t="shared" si="0"/>
        <v>45997</v>
      </c>
      <c r="H4" s="48">
        <f t="shared" si="0"/>
        <v>45998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50</v>
      </c>
      <c r="B10" s="49">
        <f t="shared" ref="B10:H10" si="1">DATE($R$2,$S$2,(1-WEEKDAY(DATE($R$2,$S$2,1),2))+(COLUMN(B4)-1)+(ROW(K2)-1)*7)</f>
        <v>45999</v>
      </c>
      <c r="C10" s="50">
        <f t="shared" si="1"/>
        <v>46000</v>
      </c>
      <c r="D10" s="50">
        <f t="shared" si="1"/>
        <v>46001</v>
      </c>
      <c r="E10" s="50">
        <f t="shared" si="1"/>
        <v>46002</v>
      </c>
      <c r="F10" s="50">
        <f t="shared" si="1"/>
        <v>46003</v>
      </c>
      <c r="G10" s="51">
        <f t="shared" si="1"/>
        <v>46004</v>
      </c>
      <c r="H10" s="52">
        <f t="shared" si="1"/>
        <v>46005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51</v>
      </c>
      <c r="B16" s="49">
        <f t="shared" ref="B16:H16" si="2">DATE($R$2,$S$2,(1-WEEKDAY(DATE($R$2,$S$2,1),2))+(COLUMN(B10)-1)+(ROW(K3)-1)*7)</f>
        <v>46006</v>
      </c>
      <c r="C16" s="50">
        <f t="shared" si="2"/>
        <v>46007</v>
      </c>
      <c r="D16" s="50">
        <f t="shared" si="2"/>
        <v>46008</v>
      </c>
      <c r="E16" s="50">
        <f t="shared" si="2"/>
        <v>46009</v>
      </c>
      <c r="F16" s="50">
        <f t="shared" si="2"/>
        <v>46010</v>
      </c>
      <c r="G16" s="51">
        <f t="shared" si="2"/>
        <v>46011</v>
      </c>
      <c r="H16" s="52">
        <f t="shared" si="2"/>
        <v>46012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52</v>
      </c>
      <c r="B22" s="49">
        <f t="shared" ref="B22:H22" si="3">DATE($R$2,$S$2,(1-WEEKDAY(DATE($R$2,$S$2,1),2))+(COLUMN(B16)-1)+(ROW(K4)-1)*7)</f>
        <v>46013</v>
      </c>
      <c r="C22" s="50">
        <f t="shared" si="3"/>
        <v>46014</v>
      </c>
      <c r="D22" s="50">
        <f t="shared" si="3"/>
        <v>46015</v>
      </c>
      <c r="E22" s="50">
        <f t="shared" si="3"/>
        <v>46016</v>
      </c>
      <c r="F22" s="50">
        <f t="shared" si="3"/>
        <v>46017</v>
      </c>
      <c r="G22" s="51">
        <f t="shared" si="3"/>
        <v>46018</v>
      </c>
      <c r="H22" s="52">
        <f t="shared" si="3"/>
        <v>46019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58">
        <f>WEEKNUM(B28,21)</f>
        <v>1</v>
      </c>
      <c r="B28" s="53">
        <f t="shared" ref="B28:H28" si="4">DATE($R$2,$S$2,(1-WEEKDAY(DATE($R$2,$S$2,1),2))+(COLUMN(B22)-1)+(ROW(K5)-1)*7)</f>
        <v>46020</v>
      </c>
      <c r="C28" s="54">
        <f t="shared" si="4"/>
        <v>46021</v>
      </c>
      <c r="D28" s="54">
        <f t="shared" si="4"/>
        <v>46022</v>
      </c>
      <c r="E28" s="54">
        <f t="shared" si="4"/>
        <v>46023</v>
      </c>
      <c r="F28" s="54">
        <f t="shared" si="4"/>
        <v>46024</v>
      </c>
      <c r="G28" s="55">
        <f t="shared" si="4"/>
        <v>46025</v>
      </c>
      <c r="H28" s="56">
        <f t="shared" si="4"/>
        <v>46026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ht="15" thickBot="1" x14ac:dyDescent="0.35">
      <c r="A33" s="60"/>
      <c r="B33" s="75"/>
      <c r="C33" s="77"/>
      <c r="D33" s="77"/>
      <c r="E33" s="77"/>
      <c r="F33" s="77"/>
      <c r="G33" s="79"/>
      <c r="H33" s="81"/>
    </row>
    <row r="34" spans="1:8" ht="18.75" hidden="1" customHeight="1" thickTop="1" x14ac:dyDescent="0.3">
      <c r="A34" s="84">
        <f>WEEKNUM(B34,21)</f>
        <v>2</v>
      </c>
      <c r="B34" s="49">
        <f>DATE($R$2,$S$2,(1-WEEKDAY(DATE($R$2,$S$2,1),2))+(COLUMN(B28)-1)+(ROW(K6)-1)*7)</f>
        <v>46027</v>
      </c>
      <c r="C34" s="49">
        <f t="shared" ref="C34:H34" si="5">DATE($R$2,$S$2,(1-WEEKDAY(DATE($R$2,$S$2,1),2))+(COLUMN(C28)-1)+(ROW(L6)-1)*7)</f>
        <v>46028</v>
      </c>
      <c r="D34" s="49">
        <f t="shared" si="5"/>
        <v>46029</v>
      </c>
      <c r="E34" s="49">
        <f t="shared" si="5"/>
        <v>46030</v>
      </c>
      <c r="F34" s="49">
        <f t="shared" si="5"/>
        <v>46031</v>
      </c>
      <c r="G34" s="49">
        <f t="shared" si="5"/>
        <v>46032</v>
      </c>
      <c r="H34" s="49">
        <f t="shared" si="5"/>
        <v>46033</v>
      </c>
    </row>
    <row r="35" spans="1:8" hidden="1" x14ac:dyDescent="0.3">
      <c r="A35" s="59"/>
      <c r="B35" s="74"/>
      <c r="C35" s="76"/>
      <c r="D35" s="76"/>
      <c r="E35" s="76"/>
      <c r="F35" s="76"/>
      <c r="G35" s="78"/>
      <c r="H35" s="80"/>
    </row>
    <row r="36" spans="1:8" hidden="1" x14ac:dyDescent="0.3">
      <c r="A36" s="59"/>
      <c r="B36" s="74"/>
      <c r="C36" s="76"/>
      <c r="D36" s="76"/>
      <c r="E36" s="76"/>
      <c r="F36" s="76"/>
      <c r="G36" s="78"/>
      <c r="H36" s="80"/>
    </row>
    <row r="37" spans="1:8" hidden="1" x14ac:dyDescent="0.3">
      <c r="A37" s="59"/>
      <c r="B37" s="74"/>
      <c r="C37" s="76"/>
      <c r="D37" s="76"/>
      <c r="E37" s="76"/>
      <c r="F37" s="76"/>
      <c r="G37" s="78"/>
      <c r="H37" s="80"/>
    </row>
    <row r="38" spans="1:8" hidden="1" x14ac:dyDescent="0.3">
      <c r="A38" s="59"/>
      <c r="B38" s="74"/>
      <c r="C38" s="76"/>
      <c r="D38" s="76"/>
      <c r="E38" s="76"/>
      <c r="F38" s="76"/>
      <c r="G38" s="78"/>
      <c r="H38" s="80"/>
    </row>
    <row r="39" spans="1:8" hidden="1" x14ac:dyDescent="0.3">
      <c r="A39" s="59"/>
      <c r="B39" s="85"/>
      <c r="C39" s="86"/>
      <c r="D39" s="86"/>
      <c r="E39" s="86"/>
      <c r="F39" s="86"/>
      <c r="G39" s="82"/>
      <c r="H39" s="83"/>
    </row>
    <row r="40" spans="1:8" ht="15" thickTop="1" x14ac:dyDescent="0.3"/>
  </sheetData>
  <sheetProtection algorithmName="SHA-512" hashValue="6iH/7MJCWCoHuVXDddMauEnMKgvc/1kEbroI37/kKkS6VU3MT9Otw9IWiiZzCcltAb1ZafuyfYJqzSwlooyvMQ==" saltValue="nBDBgTNodDmy2D9B2LhIng==" spinCount="100000" sheet="1" objects="1" scenarios="1" selectLockedCells="1"/>
  <mergeCells count="51">
    <mergeCell ref="G29:G33"/>
    <mergeCell ref="H29:H33"/>
    <mergeCell ref="A34:A39"/>
    <mergeCell ref="B35:B39"/>
    <mergeCell ref="C35:C39"/>
    <mergeCell ref="D35:D39"/>
    <mergeCell ref="E35:E39"/>
    <mergeCell ref="F35:F39"/>
    <mergeCell ref="G35:G39"/>
    <mergeCell ref="H35:H39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</mergeCells>
  <conditionalFormatting sqref="B4:H5 B10:H11 B16:H17 B22:H24 B28:H29">
    <cfRule type="expression" dxfId="10" priority="8">
      <formula>MONTH(B4)=$S$2</formula>
    </cfRule>
    <cfRule type="expression" dxfId="9" priority="9">
      <formula>MONTH(B4)&lt;&gt;$S$2</formula>
    </cfRule>
  </conditionalFormatting>
  <conditionalFormatting sqref="B34:H35">
    <cfRule type="expression" dxfId="5" priority="3">
      <formula>MONTH(B34)=$S$2</formula>
    </cfRule>
    <cfRule type="expression" dxfId="4" priority="4">
      <formula>MONTH(B34)&lt;&gt;$S$2</formula>
    </cfRule>
  </conditionalFormatting>
  <pageMargins left="0.28000000000000003" right="0.17" top="0.28999999999999998" bottom="0.17" header="0.17" footer="0.17"/>
  <pageSetup paperSize="9" fitToWidth="0" fitToHeight="0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4AC2A3A-639F-4AAE-BFB6-60FF090C4EA2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B4:H39</xm:sqref>
        </x14:conditionalFormatting>
        <x14:conditionalFormatting xmlns:xm="http://schemas.microsoft.com/office/excel/2006/main">
          <x14:cfRule type="expression" priority="6" id="{A6081D75-55E5-469C-AE90-14A4E5007644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10" id="{0B5D8293-C696-4DDC-8839-EBE41BC21E74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  <x14:conditionalFormatting xmlns:xm="http://schemas.microsoft.com/office/excel/2006/main">
          <x14:cfRule type="expression" priority="1" id="{919BCE94-C5C1-47CB-B91C-AB9D53E2C151}">
            <xm:f>MATCH(B34,Feiertage!$B:$B,0)&gt;0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B35:H36 B38:H39</xm:sqref>
        </x14:conditionalFormatting>
        <x14:conditionalFormatting xmlns:xm="http://schemas.microsoft.com/office/excel/2006/main">
          <x14:cfRule type="expression" priority="5" id="{C5188934-AA44-4128-9EC0-7C2CF0B1DCC5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B37:H37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02215-2151-4172-A0A5-8843A2417CE5}">
  <sheetPr>
    <tabColor rgb="FFFFB7B7"/>
    <pageSetUpPr fitToPage="1"/>
  </sheetPr>
  <dimension ref="A1:T51"/>
  <sheetViews>
    <sheetView showGridLines="0" workbookViewId="0">
      <pane ySplit="1" topLeftCell="A2" activePane="bottomLeft" state="frozen"/>
      <selection activeCell="K22" sqref="K22"/>
      <selection pane="bottomLeft" activeCell="D19" sqref="D19"/>
    </sheetView>
  </sheetViews>
  <sheetFormatPr baseColWidth="10" defaultColWidth="11.44140625" defaultRowHeight="13.8" x14ac:dyDescent="0.25"/>
  <cols>
    <col min="1" max="1" width="14.44140625" style="41" customWidth="1"/>
    <col min="2" max="2" width="12.6640625" style="42" customWidth="1"/>
    <col min="3" max="3" width="6.88671875" style="42" customWidth="1"/>
    <col min="4" max="4" width="18.6640625" style="43" customWidth="1"/>
    <col min="5" max="5" width="43.33203125" style="44" bestFit="1" customWidth="1"/>
    <col min="6" max="6" width="14.33203125" style="44" customWidth="1"/>
    <col min="7" max="7" width="13" style="21" hidden="1" customWidth="1"/>
    <col min="8" max="8" width="3.33203125" style="21" customWidth="1"/>
    <col min="9" max="9" width="7.5546875" style="21" customWidth="1"/>
    <col min="10" max="10" width="11.44140625" style="21"/>
    <col min="11" max="11" width="4.33203125" style="21" customWidth="1"/>
    <col min="12" max="12" width="3.33203125" style="21" customWidth="1"/>
    <col min="13" max="13" width="11.44140625" style="21" customWidth="1"/>
    <col min="14" max="14" width="11.5546875" style="21" hidden="1" customWidth="1"/>
    <col min="15" max="16" width="16.88671875" style="21" hidden="1" customWidth="1"/>
    <col min="17" max="17" width="11.44140625" style="21" hidden="1" customWidth="1"/>
    <col min="18" max="18" width="7.5546875" style="21" customWidth="1"/>
    <col min="19" max="19" width="11.44140625" style="21"/>
    <col min="20" max="20" width="3.33203125" style="21" customWidth="1"/>
    <col min="21" max="16384" width="11.44140625" style="21"/>
  </cols>
  <sheetData>
    <row r="1" spans="1:20" s="10" customFormat="1" ht="50.4" customHeight="1" thickTop="1" thickBot="1" x14ac:dyDescent="0.3">
      <c r="A1" s="5" t="s">
        <v>11</v>
      </c>
      <c r="B1" s="6" t="s">
        <v>0</v>
      </c>
      <c r="C1" s="6" t="s">
        <v>12</v>
      </c>
      <c r="D1" s="7" t="s">
        <v>13</v>
      </c>
      <c r="E1" s="7" t="s">
        <v>14</v>
      </c>
      <c r="F1" s="8" t="s">
        <v>15</v>
      </c>
      <c r="G1" s="9" t="s">
        <v>16</v>
      </c>
      <c r="I1" s="11" t="s">
        <v>17</v>
      </c>
      <c r="J1" s="93" t="s">
        <v>18</v>
      </c>
      <c r="K1" s="93"/>
      <c r="N1" s="12">
        <v>2025</v>
      </c>
      <c r="O1" s="13">
        <f>DATE($N$1,3,28)+MOD(24-MOD($N$1,19)*10.63,29)-MOD(TRUNC($N$1*5/4)+MOD(24-MOD($N$1,19)*10.63,29)+1,7)</f>
        <v>45767</v>
      </c>
      <c r="P1" s="13">
        <f>DATEVALUE("25.12."&amp;$N$1)</f>
        <v>46016</v>
      </c>
      <c r="R1" s="11" t="s">
        <v>19</v>
      </c>
      <c r="S1" s="94" t="s">
        <v>20</v>
      </c>
      <c r="T1" s="94"/>
    </row>
    <row r="2" spans="1:20" ht="20.100000000000001" customHeight="1" thickTop="1" x14ac:dyDescent="0.25">
      <c r="A2" s="14">
        <f>DATEVALUE("01.01."&amp;$N$1)</f>
        <v>45658</v>
      </c>
      <c r="B2" s="15">
        <f t="shared" ref="B2:B51" si="0">IF(D2="x",A2,"")</f>
        <v>45658</v>
      </c>
      <c r="C2" s="16">
        <f t="shared" ref="C2:C51" si="1">IF(D2="x",A2,"")</f>
        <v>45658</v>
      </c>
      <c r="D2" s="17" t="s">
        <v>21</v>
      </c>
      <c r="E2" s="18" t="s">
        <v>22</v>
      </c>
      <c r="F2" s="19" t="s">
        <v>23</v>
      </c>
      <c r="G2" s="20" t="s">
        <v>24</v>
      </c>
    </row>
    <row r="3" spans="1:20" ht="20.100000000000001" customHeight="1" x14ac:dyDescent="0.25">
      <c r="A3" s="22">
        <f>DATEVALUE("02.01."&amp;$N$1)</f>
        <v>45659</v>
      </c>
      <c r="B3" s="23" t="str">
        <f t="shared" si="0"/>
        <v/>
      </c>
      <c r="C3" s="24" t="str">
        <f t="shared" si="1"/>
        <v/>
      </c>
      <c r="D3" s="25"/>
      <c r="E3" s="26" t="s">
        <v>25</v>
      </c>
      <c r="F3" s="27" t="s">
        <v>26</v>
      </c>
      <c r="G3" s="28" t="s">
        <v>24</v>
      </c>
      <c r="I3" s="21" t="str">
        <f t="shared" ref="I3:I44" ca="1" si="2">IF(B3=MONTH(TODAY()),E3,"")</f>
        <v/>
      </c>
    </row>
    <row r="4" spans="1:20" ht="20.100000000000001" customHeight="1" x14ac:dyDescent="0.25">
      <c r="A4" s="22">
        <f>DATEVALUE("06.01."&amp;$N$1)</f>
        <v>45663</v>
      </c>
      <c r="B4" s="23" t="str">
        <f t="shared" si="0"/>
        <v/>
      </c>
      <c r="C4" s="24" t="str">
        <f t="shared" si="1"/>
        <v/>
      </c>
      <c r="D4" s="25"/>
      <c r="E4" s="26" t="s">
        <v>27</v>
      </c>
      <c r="F4" s="27" t="s">
        <v>23</v>
      </c>
      <c r="G4" s="28" t="s">
        <v>24</v>
      </c>
      <c r="I4" s="21" t="str">
        <f t="shared" ca="1" si="2"/>
        <v/>
      </c>
    </row>
    <row r="5" spans="1:20" ht="20.100000000000001" customHeight="1" x14ac:dyDescent="0.25">
      <c r="A5" s="22">
        <f>DATEVALUE("08.03."&amp;$N$1)</f>
        <v>45724</v>
      </c>
      <c r="B5" s="23" t="str">
        <f t="shared" si="0"/>
        <v/>
      </c>
      <c r="C5" s="24" t="str">
        <f t="shared" si="1"/>
        <v/>
      </c>
      <c r="D5" s="25"/>
      <c r="E5" s="26" t="s">
        <v>28</v>
      </c>
      <c r="F5" s="27" t="s">
        <v>29</v>
      </c>
      <c r="G5" s="28" t="s">
        <v>24</v>
      </c>
      <c r="I5" s="21" t="str">
        <f t="shared" ca="1" si="2"/>
        <v/>
      </c>
    </row>
    <row r="6" spans="1:20" ht="20.100000000000001" customHeight="1" x14ac:dyDescent="0.25">
      <c r="A6" s="22">
        <f>DATEVALUE("19.03."&amp;$N$1)</f>
        <v>45735</v>
      </c>
      <c r="B6" s="23" t="str">
        <f t="shared" si="0"/>
        <v/>
      </c>
      <c r="C6" s="24" t="str">
        <f t="shared" si="1"/>
        <v/>
      </c>
      <c r="D6" s="25"/>
      <c r="E6" s="26" t="s">
        <v>30</v>
      </c>
      <c r="F6" s="27" t="s">
        <v>26</v>
      </c>
      <c r="G6" s="28" t="s">
        <v>24</v>
      </c>
      <c r="I6" s="21" t="str">
        <f t="shared" ca="1" si="2"/>
        <v/>
      </c>
    </row>
    <row r="7" spans="1:20" ht="20.100000000000001" customHeight="1" x14ac:dyDescent="0.25">
      <c r="A7" s="22">
        <f>$O$1-2</f>
        <v>45765</v>
      </c>
      <c r="B7" s="23">
        <f t="shared" si="0"/>
        <v>45765</v>
      </c>
      <c r="C7" s="24">
        <f t="shared" si="1"/>
        <v>45765</v>
      </c>
      <c r="D7" s="25" t="s">
        <v>21</v>
      </c>
      <c r="E7" s="26" t="s">
        <v>31</v>
      </c>
      <c r="F7" s="27" t="s">
        <v>32</v>
      </c>
      <c r="G7" s="28" t="s">
        <v>24</v>
      </c>
      <c r="I7" s="21" t="str">
        <f t="shared" ca="1" si="2"/>
        <v/>
      </c>
    </row>
    <row r="8" spans="1:20" ht="20.100000000000001" customHeight="1" x14ac:dyDescent="0.25">
      <c r="A8" s="22">
        <f>DATE($N$1,3,28)+MOD(24-MOD($N$1,19)*10.63,29)-MOD(TRUNC($N$1*5/4)+MOD(24-MOD($N$1,19)*10.63,29)+1,7)</f>
        <v>45767</v>
      </c>
      <c r="B8" s="23" t="str">
        <f t="shared" si="0"/>
        <v/>
      </c>
      <c r="C8" s="24" t="str">
        <f t="shared" si="1"/>
        <v/>
      </c>
      <c r="D8" s="25"/>
      <c r="E8" s="26" t="s">
        <v>33</v>
      </c>
      <c r="F8" s="27" t="s">
        <v>23</v>
      </c>
      <c r="G8" s="28" t="s">
        <v>24</v>
      </c>
      <c r="I8" s="21" t="str">
        <f t="shared" ca="1" si="2"/>
        <v/>
      </c>
    </row>
    <row r="9" spans="1:20" ht="20.100000000000001" customHeight="1" x14ac:dyDescent="0.25">
      <c r="A9" s="22">
        <f>$O$1+1</f>
        <v>45768</v>
      </c>
      <c r="B9" s="23">
        <f t="shared" si="0"/>
        <v>45768</v>
      </c>
      <c r="C9" s="24">
        <f t="shared" si="1"/>
        <v>45768</v>
      </c>
      <c r="D9" s="25" t="s">
        <v>21</v>
      </c>
      <c r="E9" s="26" t="s">
        <v>34</v>
      </c>
      <c r="F9" s="27" t="s">
        <v>35</v>
      </c>
      <c r="G9" s="28" t="s">
        <v>24</v>
      </c>
      <c r="I9" s="21" t="str">
        <f t="shared" ca="1" si="2"/>
        <v/>
      </c>
    </row>
    <row r="10" spans="1:20" ht="20.100000000000001" customHeight="1" x14ac:dyDescent="0.25">
      <c r="A10" s="22">
        <f>TRUNC(((4&amp;-$N$1)+1)/7)*7+5+(DAY($O$1-3)&lt;8)*7</f>
        <v>45750</v>
      </c>
      <c r="B10" s="23" t="str">
        <f t="shared" si="0"/>
        <v/>
      </c>
      <c r="C10" s="24" t="str">
        <f t="shared" si="1"/>
        <v/>
      </c>
      <c r="D10" s="25"/>
      <c r="E10" s="26" t="s">
        <v>36</v>
      </c>
      <c r="F10" s="27" t="s">
        <v>26</v>
      </c>
      <c r="G10" s="28" t="s">
        <v>24</v>
      </c>
      <c r="I10" s="21" t="str">
        <f t="shared" ca="1" si="2"/>
        <v/>
      </c>
    </row>
    <row r="11" spans="1:20" ht="20.100000000000001" customHeight="1" x14ac:dyDescent="0.25">
      <c r="A11" s="22">
        <f>DATE($N$1,4,31)+1-WEEKDAY(DATE($N$1,4,17),2)</f>
        <v>45775</v>
      </c>
      <c r="B11" s="23" t="str">
        <f t="shared" si="0"/>
        <v/>
      </c>
      <c r="C11" s="24" t="str">
        <f t="shared" si="1"/>
        <v/>
      </c>
      <c r="D11" s="25"/>
      <c r="E11" s="26" t="s">
        <v>37</v>
      </c>
      <c r="F11" s="27" t="s">
        <v>26</v>
      </c>
      <c r="G11" s="28" t="s">
        <v>24</v>
      </c>
      <c r="I11" s="21" t="str">
        <f t="shared" ca="1" si="2"/>
        <v/>
      </c>
    </row>
    <row r="12" spans="1:20" ht="20.100000000000001" customHeight="1" x14ac:dyDescent="0.25">
      <c r="A12" s="22">
        <f>DATEVALUE("01.05."&amp;$N$1)</f>
        <v>45778</v>
      </c>
      <c r="B12" s="23">
        <f t="shared" si="0"/>
        <v>45778</v>
      </c>
      <c r="C12" s="24">
        <f t="shared" si="1"/>
        <v>45778</v>
      </c>
      <c r="D12" s="25" t="s">
        <v>21</v>
      </c>
      <c r="E12" s="26" t="s">
        <v>38</v>
      </c>
      <c r="F12" s="27" t="s">
        <v>32</v>
      </c>
      <c r="G12" s="28" t="s">
        <v>24</v>
      </c>
      <c r="I12" s="21" t="str">
        <f t="shared" ca="1" si="2"/>
        <v/>
      </c>
    </row>
    <row r="13" spans="1:20" ht="20.100000000000001" customHeight="1" x14ac:dyDescent="0.25">
      <c r="A13" s="22">
        <f>DATEVALUE("01.05."&amp;$N$1)</f>
        <v>45778</v>
      </c>
      <c r="B13" s="23" t="str">
        <f t="shared" si="0"/>
        <v/>
      </c>
      <c r="C13" s="24" t="str">
        <f t="shared" si="1"/>
        <v/>
      </c>
      <c r="D13" s="25"/>
      <c r="E13" s="26" t="s">
        <v>39</v>
      </c>
      <c r="F13" s="27" t="s">
        <v>40</v>
      </c>
      <c r="G13" s="28" t="s">
        <v>24</v>
      </c>
      <c r="I13" s="21" t="str">
        <f t="shared" ca="1" si="2"/>
        <v/>
      </c>
    </row>
    <row r="14" spans="1:20" ht="20.100000000000001" customHeight="1" x14ac:dyDescent="0.25">
      <c r="A14" s="22">
        <f>$O$1+39</f>
        <v>45806</v>
      </c>
      <c r="B14" s="23">
        <f t="shared" si="0"/>
        <v>45806</v>
      </c>
      <c r="C14" s="24">
        <f t="shared" si="1"/>
        <v>45806</v>
      </c>
      <c r="D14" s="25" t="s">
        <v>21</v>
      </c>
      <c r="E14" s="26" t="s">
        <v>41</v>
      </c>
      <c r="F14" s="27" t="s">
        <v>23</v>
      </c>
      <c r="G14" s="28" t="s">
        <v>24</v>
      </c>
      <c r="I14" s="21" t="str">
        <f t="shared" ca="1" si="2"/>
        <v/>
      </c>
    </row>
    <row r="15" spans="1:20" ht="20.100000000000001" customHeight="1" x14ac:dyDescent="0.25">
      <c r="A15" s="22">
        <f>$O$1+49</f>
        <v>45816</v>
      </c>
      <c r="B15" s="23" t="str">
        <f t="shared" si="0"/>
        <v/>
      </c>
      <c r="C15" s="24" t="str">
        <f t="shared" si="1"/>
        <v/>
      </c>
      <c r="D15" s="25"/>
      <c r="E15" s="26" t="s">
        <v>42</v>
      </c>
      <c r="F15" s="27" t="s">
        <v>35</v>
      </c>
      <c r="G15" s="28" t="s">
        <v>24</v>
      </c>
      <c r="I15" s="21" t="str">
        <f t="shared" ca="1" si="2"/>
        <v/>
      </c>
    </row>
    <row r="16" spans="1:20" ht="20.100000000000001" customHeight="1" x14ac:dyDescent="0.25">
      <c r="A16" s="22">
        <f>$O$1+50</f>
        <v>45817</v>
      </c>
      <c r="B16" s="23">
        <f t="shared" si="0"/>
        <v>45817</v>
      </c>
      <c r="C16" s="24">
        <f t="shared" si="1"/>
        <v>45817</v>
      </c>
      <c r="D16" s="25" t="s">
        <v>21</v>
      </c>
      <c r="E16" s="26" t="s">
        <v>43</v>
      </c>
      <c r="F16" s="27" t="s">
        <v>23</v>
      </c>
      <c r="G16" s="28" t="s">
        <v>24</v>
      </c>
      <c r="I16" s="21" t="str">
        <f t="shared" ca="1" si="2"/>
        <v/>
      </c>
    </row>
    <row r="17" spans="1:9" ht="20.100000000000001" customHeight="1" x14ac:dyDescent="0.25">
      <c r="A17" s="22">
        <f>$O$1+60</f>
        <v>45827</v>
      </c>
      <c r="B17" s="23" t="str">
        <f t="shared" si="0"/>
        <v/>
      </c>
      <c r="C17" s="24" t="str">
        <f t="shared" si="1"/>
        <v/>
      </c>
      <c r="D17" s="25"/>
      <c r="E17" s="26" t="s">
        <v>44</v>
      </c>
      <c r="F17" s="27" t="s">
        <v>23</v>
      </c>
      <c r="G17" s="28" t="s">
        <v>24</v>
      </c>
      <c r="I17" s="21" t="str">
        <f t="shared" ca="1" si="2"/>
        <v/>
      </c>
    </row>
    <row r="18" spans="1:9" ht="20.100000000000001" customHeight="1" x14ac:dyDescent="0.25">
      <c r="A18" s="22">
        <f>DATEVALUE("29.06."&amp;$N$1)</f>
        <v>45837</v>
      </c>
      <c r="B18" s="23" t="str">
        <f t="shared" si="0"/>
        <v/>
      </c>
      <c r="C18" s="24" t="str">
        <f t="shared" si="1"/>
        <v/>
      </c>
      <c r="D18" s="25"/>
      <c r="E18" s="26" t="s">
        <v>45</v>
      </c>
      <c r="F18" s="27" t="s">
        <v>26</v>
      </c>
      <c r="G18" s="28" t="s">
        <v>24</v>
      </c>
      <c r="I18" s="21" t="str">
        <f t="shared" ca="1" si="2"/>
        <v/>
      </c>
    </row>
    <row r="19" spans="1:9" ht="20.100000000000001" customHeight="1" x14ac:dyDescent="0.25">
      <c r="A19" s="22">
        <f>DATEVALUE("01.08."&amp;$N$1)</f>
        <v>45870</v>
      </c>
      <c r="B19" s="23" t="str">
        <f t="shared" si="0"/>
        <v/>
      </c>
      <c r="C19" s="24" t="str">
        <f t="shared" si="1"/>
        <v/>
      </c>
      <c r="D19" s="25"/>
      <c r="E19" s="26" t="s">
        <v>46</v>
      </c>
      <c r="F19" s="27" t="s">
        <v>26</v>
      </c>
      <c r="G19" s="28" t="s">
        <v>24</v>
      </c>
      <c r="I19" s="21" t="str">
        <f t="shared" ca="1" si="2"/>
        <v/>
      </c>
    </row>
    <row r="20" spans="1:9" ht="20.100000000000001" customHeight="1" x14ac:dyDescent="0.25">
      <c r="A20" s="22">
        <f>DATEVALUE("08.08."&amp;$N$1)</f>
        <v>45877</v>
      </c>
      <c r="B20" s="23" t="str">
        <f t="shared" si="0"/>
        <v/>
      </c>
      <c r="C20" s="24" t="str">
        <f t="shared" si="1"/>
        <v/>
      </c>
      <c r="D20" s="25"/>
      <c r="E20" s="29" t="s">
        <v>47</v>
      </c>
      <c r="F20" s="27" t="s">
        <v>29</v>
      </c>
      <c r="G20" s="28" t="s">
        <v>24</v>
      </c>
      <c r="I20" s="21" t="str">
        <f t="shared" ca="1" si="2"/>
        <v/>
      </c>
    </row>
    <row r="21" spans="1:9" ht="20.100000000000001" customHeight="1" x14ac:dyDescent="0.25">
      <c r="A21" s="22">
        <f>DATEVALUE("15.08."&amp;$N$1)</f>
        <v>45884</v>
      </c>
      <c r="B21" s="23" t="str">
        <f t="shared" si="0"/>
        <v/>
      </c>
      <c r="C21" s="24" t="str">
        <f t="shared" si="1"/>
        <v/>
      </c>
      <c r="D21" s="25"/>
      <c r="E21" s="29" t="s">
        <v>48</v>
      </c>
      <c r="F21" s="27" t="s">
        <v>23</v>
      </c>
      <c r="G21" s="28" t="s">
        <v>24</v>
      </c>
      <c r="I21" s="21" t="str">
        <f t="shared" ca="1" si="2"/>
        <v/>
      </c>
    </row>
    <row r="22" spans="1:9" ht="20.100000000000001" customHeight="1" x14ac:dyDescent="0.25">
      <c r="A22" s="22">
        <f>DATE($N$1,9,1)+11-WEEKDAY(DATE($N$1,9,1),2)</f>
        <v>45911</v>
      </c>
      <c r="B22" s="23" t="str">
        <f t="shared" si="0"/>
        <v/>
      </c>
      <c r="C22" s="24" t="str">
        <f t="shared" si="1"/>
        <v/>
      </c>
      <c r="D22" s="25"/>
      <c r="E22" s="29" t="s">
        <v>49</v>
      </c>
      <c r="F22" s="27" t="s">
        <v>26</v>
      </c>
      <c r="G22" s="28" t="s">
        <v>24</v>
      </c>
      <c r="I22" s="21" t="str">
        <f t="shared" ca="1" si="2"/>
        <v/>
      </c>
    </row>
    <row r="23" spans="1:9" ht="20.100000000000001" customHeight="1" x14ac:dyDescent="0.25">
      <c r="A23" s="22">
        <f>DATE($N$1,9,1)+15-WEEKDAY(DATE($N$1,9,1),2)</f>
        <v>45915</v>
      </c>
      <c r="B23" s="23" t="str">
        <f t="shared" si="0"/>
        <v/>
      </c>
      <c r="C23" s="24" t="str">
        <f t="shared" si="1"/>
        <v/>
      </c>
      <c r="D23" s="25"/>
      <c r="E23" s="29" t="s">
        <v>50</v>
      </c>
      <c r="F23" s="27" t="s">
        <v>26</v>
      </c>
      <c r="G23" s="28" t="s">
        <v>24</v>
      </c>
      <c r="I23" s="21" t="str">
        <f t="shared" ca="1" si="2"/>
        <v/>
      </c>
    </row>
    <row r="24" spans="1:9" ht="20.100000000000001" customHeight="1" x14ac:dyDescent="0.25">
      <c r="A24" s="22">
        <f>DATE($N$1,9,1)+21-WEEKDAY(DATE($N$1,9,1),2)</f>
        <v>45921</v>
      </c>
      <c r="B24" s="23" t="str">
        <f t="shared" si="0"/>
        <v/>
      </c>
      <c r="C24" s="24" t="str">
        <f t="shared" si="1"/>
        <v/>
      </c>
      <c r="D24" s="25"/>
      <c r="E24" s="29" t="s">
        <v>51</v>
      </c>
      <c r="F24" s="27" t="s">
        <v>26</v>
      </c>
      <c r="G24" s="28" t="s">
        <v>24</v>
      </c>
      <c r="I24" s="21" t="str">
        <f t="shared" ca="1" si="2"/>
        <v/>
      </c>
    </row>
    <row r="25" spans="1:9" ht="20.100000000000001" customHeight="1" x14ac:dyDescent="0.25">
      <c r="A25" s="22">
        <f>DATEVALUE("20.09."&amp;$N$1)</f>
        <v>45920</v>
      </c>
      <c r="B25" s="23" t="str">
        <f t="shared" si="0"/>
        <v/>
      </c>
      <c r="C25" s="24" t="str">
        <f t="shared" si="1"/>
        <v/>
      </c>
      <c r="D25" s="25"/>
      <c r="E25" s="29" t="s">
        <v>52</v>
      </c>
      <c r="F25" s="27" t="s">
        <v>29</v>
      </c>
      <c r="G25" s="28" t="s">
        <v>24</v>
      </c>
      <c r="I25" s="21" t="str">
        <f t="shared" ca="1" si="2"/>
        <v/>
      </c>
    </row>
    <row r="26" spans="1:9" ht="20.100000000000001" customHeight="1" x14ac:dyDescent="0.25">
      <c r="A26" s="22">
        <f>DATEVALUE("22.09."&amp;$N$1)</f>
        <v>45922</v>
      </c>
      <c r="B26" s="23" t="str">
        <f t="shared" si="0"/>
        <v/>
      </c>
      <c r="C26" s="24" t="str">
        <f t="shared" si="1"/>
        <v/>
      </c>
      <c r="D26" s="25"/>
      <c r="E26" s="29" t="s">
        <v>53</v>
      </c>
      <c r="F26" s="27" t="s">
        <v>26</v>
      </c>
      <c r="G26" s="28" t="s">
        <v>24</v>
      </c>
      <c r="I26" s="21" t="str">
        <f t="shared" ca="1" si="2"/>
        <v/>
      </c>
    </row>
    <row r="27" spans="1:9" ht="20.100000000000001" customHeight="1" x14ac:dyDescent="0.25">
      <c r="A27" s="22">
        <f>DATEVALUE("25.09."&amp;$N$1)</f>
        <v>45925</v>
      </c>
      <c r="B27" s="23" t="str">
        <f t="shared" si="0"/>
        <v/>
      </c>
      <c r="C27" s="24" t="str">
        <f t="shared" si="1"/>
        <v/>
      </c>
      <c r="D27" s="25"/>
      <c r="E27" s="29" t="s">
        <v>54</v>
      </c>
      <c r="F27" s="27" t="s">
        <v>26</v>
      </c>
      <c r="G27" s="28" t="s">
        <v>24</v>
      </c>
      <c r="I27" s="21" t="str">
        <f t="shared" ca="1" si="2"/>
        <v/>
      </c>
    </row>
    <row r="28" spans="1:9" ht="20.100000000000001" customHeight="1" x14ac:dyDescent="0.25">
      <c r="A28" s="22">
        <f>DATEVALUE("02.10."&amp;$N$1)</f>
        <v>45932</v>
      </c>
      <c r="B28" s="23" t="str">
        <f t="shared" si="0"/>
        <v/>
      </c>
      <c r="C28" s="24" t="str">
        <f t="shared" si="1"/>
        <v/>
      </c>
      <c r="D28" s="25"/>
      <c r="E28" s="26" t="s">
        <v>55</v>
      </c>
      <c r="F28" s="27" t="s">
        <v>26</v>
      </c>
      <c r="G28" s="28" t="s">
        <v>24</v>
      </c>
      <c r="I28" s="21" t="str">
        <f t="shared" ca="1" si="2"/>
        <v/>
      </c>
    </row>
    <row r="29" spans="1:9" ht="20.100000000000001" customHeight="1" x14ac:dyDescent="0.25">
      <c r="A29" s="22">
        <f>DATEVALUE("03.10."&amp;$N$1)</f>
        <v>45933</v>
      </c>
      <c r="B29" s="23">
        <f t="shared" si="0"/>
        <v>45933</v>
      </c>
      <c r="C29" s="24">
        <f t="shared" si="1"/>
        <v>45933</v>
      </c>
      <c r="D29" s="25" t="s">
        <v>21</v>
      </c>
      <c r="E29" s="26" t="s">
        <v>56</v>
      </c>
      <c r="F29" s="27" t="s">
        <v>29</v>
      </c>
      <c r="G29" s="28" t="s">
        <v>24</v>
      </c>
      <c r="I29" s="21" t="str">
        <f t="shared" ca="1" si="2"/>
        <v/>
      </c>
    </row>
    <row r="30" spans="1:9" ht="20.100000000000001" customHeight="1" x14ac:dyDescent="0.25">
      <c r="A30" s="22">
        <f>DATEVALUE("26.10."&amp;$N$1)</f>
        <v>45956</v>
      </c>
      <c r="B30" s="23" t="str">
        <f t="shared" si="0"/>
        <v/>
      </c>
      <c r="C30" s="24" t="str">
        <f t="shared" si="1"/>
        <v/>
      </c>
      <c r="D30" s="25"/>
      <c r="E30" s="29" t="s">
        <v>57</v>
      </c>
      <c r="F30" s="30" t="s">
        <v>40</v>
      </c>
      <c r="G30" s="28" t="s">
        <v>24</v>
      </c>
      <c r="I30" s="21" t="str">
        <f t="shared" ca="1" si="2"/>
        <v/>
      </c>
    </row>
    <row r="31" spans="1:9" ht="20.100000000000001" customHeight="1" x14ac:dyDescent="0.25">
      <c r="A31" s="22">
        <f>DATEVALUE("31.10."&amp;$N$1)</f>
        <v>45961</v>
      </c>
      <c r="B31" s="23" t="str">
        <f t="shared" si="0"/>
        <v/>
      </c>
      <c r="C31" s="24" t="str">
        <f t="shared" si="1"/>
        <v/>
      </c>
      <c r="D31" s="25"/>
      <c r="E31" s="26" t="s">
        <v>58</v>
      </c>
      <c r="F31" s="27" t="s">
        <v>29</v>
      </c>
      <c r="G31" s="28" t="s">
        <v>24</v>
      </c>
      <c r="I31" s="21" t="str">
        <f t="shared" ca="1" si="2"/>
        <v/>
      </c>
    </row>
    <row r="32" spans="1:9" ht="20.100000000000001" customHeight="1" x14ac:dyDescent="0.25">
      <c r="A32" s="22">
        <f>DATEVALUE("01.11."&amp;$N$1)</f>
        <v>45962</v>
      </c>
      <c r="B32" s="23" t="str">
        <f t="shared" si="0"/>
        <v/>
      </c>
      <c r="C32" s="24" t="str">
        <f t="shared" si="1"/>
        <v/>
      </c>
      <c r="D32" s="25"/>
      <c r="E32" s="26" t="s">
        <v>59</v>
      </c>
      <c r="F32" s="27" t="s">
        <v>23</v>
      </c>
      <c r="G32" s="28" t="s">
        <v>24</v>
      </c>
      <c r="I32" s="21" t="str">
        <f t="shared" ca="1" si="2"/>
        <v/>
      </c>
    </row>
    <row r="33" spans="1:9" ht="20.100000000000001" customHeight="1" x14ac:dyDescent="0.25">
      <c r="A33" s="22">
        <f>DATE($N$1,12,25)-WEEKDAY(DATE($N$1,12,25),2)-32</f>
        <v>45980</v>
      </c>
      <c r="B33" s="23" t="str">
        <f t="shared" si="0"/>
        <v/>
      </c>
      <c r="C33" s="24" t="str">
        <f t="shared" si="1"/>
        <v/>
      </c>
      <c r="D33" s="25"/>
      <c r="E33" s="26" t="s">
        <v>60</v>
      </c>
      <c r="F33" s="27" t="s">
        <v>29</v>
      </c>
      <c r="G33" s="28" t="s">
        <v>24</v>
      </c>
      <c r="I33" s="21" t="str">
        <f t="shared" ca="1" si="2"/>
        <v/>
      </c>
    </row>
    <row r="34" spans="1:9" ht="20.100000000000001" customHeight="1" x14ac:dyDescent="0.25">
      <c r="A34" s="22">
        <f>DATEVALUE("08.12."&amp;$N$1)</f>
        <v>45999</v>
      </c>
      <c r="B34" s="23" t="str">
        <f t="shared" si="0"/>
        <v/>
      </c>
      <c r="C34" s="24" t="str">
        <f t="shared" si="1"/>
        <v/>
      </c>
      <c r="D34" s="25"/>
      <c r="E34" s="29" t="s">
        <v>61</v>
      </c>
      <c r="F34" s="30" t="s">
        <v>62</v>
      </c>
      <c r="G34" s="28" t="s">
        <v>24</v>
      </c>
      <c r="I34" s="21" t="str">
        <f t="shared" ca="1" si="2"/>
        <v/>
      </c>
    </row>
    <row r="35" spans="1:9" ht="20.100000000000001" customHeight="1" x14ac:dyDescent="0.25">
      <c r="A35" s="22">
        <f>DATEVALUE("25.12."&amp;$N$1)</f>
        <v>46016</v>
      </c>
      <c r="B35" s="23">
        <f t="shared" si="0"/>
        <v>46016</v>
      </c>
      <c r="C35" s="24">
        <f t="shared" si="1"/>
        <v>46016</v>
      </c>
      <c r="D35" s="25" t="s">
        <v>21</v>
      </c>
      <c r="E35" s="26" t="s">
        <v>63</v>
      </c>
      <c r="F35" s="27" t="s">
        <v>23</v>
      </c>
      <c r="G35" s="28" t="s">
        <v>24</v>
      </c>
      <c r="I35" s="21" t="str">
        <f t="shared" ca="1" si="2"/>
        <v/>
      </c>
    </row>
    <row r="36" spans="1:9" ht="20.100000000000001" customHeight="1" x14ac:dyDescent="0.25">
      <c r="A36" s="22">
        <f>DATEVALUE("26.12."&amp;$N$1)</f>
        <v>46017</v>
      </c>
      <c r="B36" s="23">
        <f t="shared" si="0"/>
        <v>46017</v>
      </c>
      <c r="C36" s="24">
        <f t="shared" si="1"/>
        <v>46017</v>
      </c>
      <c r="D36" s="25" t="s">
        <v>21</v>
      </c>
      <c r="E36" s="26" t="s">
        <v>64</v>
      </c>
      <c r="F36" s="27" t="s">
        <v>23</v>
      </c>
      <c r="G36" s="28" t="s">
        <v>24</v>
      </c>
      <c r="I36" s="21" t="str">
        <f t="shared" ca="1" si="2"/>
        <v/>
      </c>
    </row>
    <row r="37" spans="1:9" ht="20.100000000000001" customHeight="1" x14ac:dyDescent="0.25">
      <c r="A37" s="22">
        <f>$O$1-1</f>
        <v>45766</v>
      </c>
      <c r="B37" s="23" t="str">
        <f t="shared" si="0"/>
        <v/>
      </c>
      <c r="C37" s="24" t="str">
        <f t="shared" si="1"/>
        <v/>
      </c>
      <c r="D37" s="25"/>
      <c r="E37" s="26" t="s">
        <v>65</v>
      </c>
      <c r="F37" s="27" t="s">
        <v>29</v>
      </c>
      <c r="G37" s="28" t="s">
        <v>66</v>
      </c>
      <c r="I37" s="21" t="str">
        <f t="shared" ca="1" si="2"/>
        <v/>
      </c>
    </row>
    <row r="38" spans="1:9" ht="20.100000000000001" customHeight="1" x14ac:dyDescent="0.25">
      <c r="A38" s="22">
        <f>DATE($N$1,12,25)-WEEKDAY(DATE($N$1,12,25),2)-21</f>
        <v>45991</v>
      </c>
      <c r="B38" s="23" t="str">
        <f t="shared" si="0"/>
        <v/>
      </c>
      <c r="C38" s="24" t="str">
        <f t="shared" si="1"/>
        <v/>
      </c>
      <c r="D38" s="25"/>
      <c r="E38" s="26" t="s">
        <v>67</v>
      </c>
      <c r="F38" s="27" t="s">
        <v>23</v>
      </c>
      <c r="G38" s="28" t="s">
        <v>66</v>
      </c>
      <c r="I38" s="21" t="str">
        <f t="shared" ca="1" si="2"/>
        <v/>
      </c>
    </row>
    <row r="39" spans="1:9" ht="20.100000000000001" customHeight="1" x14ac:dyDescent="0.25">
      <c r="A39" s="22">
        <f>DATEVALUE("06.12."&amp;$N$1)</f>
        <v>45997</v>
      </c>
      <c r="B39" s="23" t="str">
        <f t="shared" si="0"/>
        <v/>
      </c>
      <c r="C39" s="24" t="str">
        <f t="shared" si="1"/>
        <v/>
      </c>
      <c r="D39" s="25"/>
      <c r="E39" s="26" t="s">
        <v>68</v>
      </c>
      <c r="F39" s="27" t="s">
        <v>23</v>
      </c>
      <c r="G39" s="28" t="s">
        <v>66</v>
      </c>
      <c r="I39" s="21" t="str">
        <f t="shared" ca="1" si="2"/>
        <v/>
      </c>
    </row>
    <row r="40" spans="1:9" ht="20.100000000000001" customHeight="1" x14ac:dyDescent="0.25">
      <c r="A40" s="22">
        <f>DATE($N$1,12,25)-WEEKDAY(DATE($N$1,12,25),2)-14</f>
        <v>45998</v>
      </c>
      <c r="B40" s="23" t="str">
        <f t="shared" si="0"/>
        <v/>
      </c>
      <c r="C40" s="24" t="str">
        <f t="shared" si="1"/>
        <v/>
      </c>
      <c r="D40" s="25"/>
      <c r="E40" s="26" t="s">
        <v>69</v>
      </c>
      <c r="F40" s="27" t="s">
        <v>23</v>
      </c>
      <c r="G40" s="28" t="s">
        <v>66</v>
      </c>
      <c r="I40" s="21" t="str">
        <f t="shared" ca="1" si="2"/>
        <v/>
      </c>
    </row>
    <row r="41" spans="1:9" ht="20.100000000000001" customHeight="1" x14ac:dyDescent="0.25">
      <c r="A41" s="22">
        <f>DATE($N$1,12,25)-WEEKDAY(DATE($N$1,12,25),2)-7</f>
        <v>46005</v>
      </c>
      <c r="B41" s="23" t="str">
        <f t="shared" si="0"/>
        <v/>
      </c>
      <c r="C41" s="24" t="str">
        <f t="shared" si="1"/>
        <v/>
      </c>
      <c r="D41" s="25"/>
      <c r="E41" s="26" t="s">
        <v>70</v>
      </c>
      <c r="F41" s="27" t="s">
        <v>23</v>
      </c>
      <c r="G41" s="28" t="s">
        <v>66</v>
      </c>
      <c r="I41" s="21" t="str">
        <f t="shared" ca="1" si="2"/>
        <v/>
      </c>
    </row>
    <row r="42" spans="1:9" ht="20.100000000000001" customHeight="1" x14ac:dyDescent="0.25">
      <c r="A42" s="22">
        <f>DATE($N$1,12,25)-WEEKDAY(DATE($N$1,12,25),2)</f>
        <v>46012</v>
      </c>
      <c r="B42" s="23" t="str">
        <f t="shared" si="0"/>
        <v/>
      </c>
      <c r="C42" s="24" t="str">
        <f t="shared" si="1"/>
        <v/>
      </c>
      <c r="D42" s="25"/>
      <c r="E42" s="26" t="s">
        <v>71</v>
      </c>
      <c r="F42" s="27" t="s">
        <v>23</v>
      </c>
      <c r="G42" s="28" t="s">
        <v>66</v>
      </c>
      <c r="I42" s="21" t="str">
        <f t="shared" ca="1" si="2"/>
        <v/>
      </c>
    </row>
    <row r="43" spans="1:9" ht="20.100000000000001" customHeight="1" x14ac:dyDescent="0.25">
      <c r="A43" s="22">
        <f>DATEVALUE("24.12."&amp;$N$1)</f>
        <v>46015</v>
      </c>
      <c r="B43" s="23" t="str">
        <f t="shared" si="0"/>
        <v/>
      </c>
      <c r="C43" s="24" t="str">
        <f t="shared" si="1"/>
        <v/>
      </c>
      <c r="D43" s="25"/>
      <c r="E43" s="26" t="s">
        <v>72</v>
      </c>
      <c r="F43" s="27" t="s">
        <v>23</v>
      </c>
      <c r="G43" s="28" t="s">
        <v>66</v>
      </c>
      <c r="I43" s="21" t="str">
        <f t="shared" ca="1" si="2"/>
        <v/>
      </c>
    </row>
    <row r="44" spans="1:9" ht="20.100000000000001" customHeight="1" x14ac:dyDescent="0.25">
      <c r="A44" s="22">
        <f>DATEVALUE("31.12."&amp;$N$1)</f>
        <v>46022</v>
      </c>
      <c r="B44" s="23" t="str">
        <f t="shared" si="0"/>
        <v/>
      </c>
      <c r="C44" s="24" t="str">
        <f t="shared" si="1"/>
        <v/>
      </c>
      <c r="D44" s="25"/>
      <c r="E44" s="26" t="s">
        <v>73</v>
      </c>
      <c r="F44" s="27" t="s">
        <v>23</v>
      </c>
      <c r="G44" s="28" t="s">
        <v>66</v>
      </c>
      <c r="I44" s="21" t="str">
        <f t="shared" ca="1" si="2"/>
        <v/>
      </c>
    </row>
    <row r="45" spans="1:9" ht="21" x14ac:dyDescent="0.25">
      <c r="A45" s="31"/>
      <c r="B45" s="32" t="str">
        <f t="shared" si="0"/>
        <v/>
      </c>
      <c r="C45" s="33" t="str">
        <f t="shared" si="1"/>
        <v/>
      </c>
      <c r="D45" s="25"/>
      <c r="E45" s="29"/>
      <c r="F45" s="30"/>
      <c r="G45" s="28"/>
    </row>
    <row r="46" spans="1:9" ht="21" x14ac:dyDescent="0.25">
      <c r="A46" s="31"/>
      <c r="B46" s="32" t="str">
        <f t="shared" si="0"/>
        <v/>
      </c>
      <c r="C46" s="33" t="str">
        <f t="shared" si="1"/>
        <v/>
      </c>
      <c r="D46" s="25"/>
      <c r="E46" s="29"/>
      <c r="F46" s="30"/>
      <c r="G46" s="28"/>
    </row>
    <row r="47" spans="1:9" ht="21" x14ac:dyDescent="0.25">
      <c r="A47" s="31"/>
      <c r="B47" s="32" t="str">
        <f t="shared" si="0"/>
        <v/>
      </c>
      <c r="C47" s="33" t="str">
        <f t="shared" si="1"/>
        <v/>
      </c>
      <c r="D47" s="25"/>
      <c r="E47" s="29"/>
      <c r="F47" s="30"/>
      <c r="G47" s="28"/>
    </row>
    <row r="48" spans="1:9" ht="21" x14ac:dyDescent="0.25">
      <c r="A48" s="31"/>
      <c r="B48" s="32" t="str">
        <f t="shared" si="0"/>
        <v/>
      </c>
      <c r="C48" s="33" t="str">
        <f t="shared" si="1"/>
        <v/>
      </c>
      <c r="D48" s="25"/>
      <c r="E48" s="29"/>
      <c r="F48" s="30"/>
      <c r="G48" s="28"/>
    </row>
    <row r="49" spans="1:7" ht="21" x14ac:dyDescent="0.25">
      <c r="A49" s="31"/>
      <c r="B49" s="32" t="str">
        <f t="shared" si="0"/>
        <v/>
      </c>
      <c r="C49" s="33" t="str">
        <f t="shared" si="1"/>
        <v/>
      </c>
      <c r="D49" s="25"/>
      <c r="E49" s="29"/>
      <c r="F49" s="30"/>
      <c r="G49" s="28"/>
    </row>
    <row r="50" spans="1:7" ht="21" x14ac:dyDescent="0.25">
      <c r="A50" s="31"/>
      <c r="B50" s="32" t="str">
        <f t="shared" si="0"/>
        <v/>
      </c>
      <c r="C50" s="33" t="str">
        <f t="shared" si="1"/>
        <v/>
      </c>
      <c r="D50" s="25"/>
      <c r="E50" s="29"/>
      <c r="F50" s="30"/>
      <c r="G50" s="28"/>
    </row>
    <row r="51" spans="1:7" ht="21" x14ac:dyDescent="0.25">
      <c r="A51" s="34"/>
      <c r="B51" s="35" t="str">
        <f t="shared" si="0"/>
        <v/>
      </c>
      <c r="C51" s="36" t="str">
        <f t="shared" si="1"/>
        <v/>
      </c>
      <c r="D51" s="37"/>
      <c r="E51" s="38"/>
      <c r="F51" s="39"/>
      <c r="G51" s="40"/>
    </row>
  </sheetData>
  <sheetProtection algorithmName="SHA-512" hashValue="T1WI2uhqX6o6nWl0hKXcTtaGojDFAjuc8FGRwyFmgcgz6BilsqbuGeA3SjDp9YcHMAYvXOxO3qJfk2TwRdCJGw==" saltValue="5yTmkiuqzEg0IXFmU4srWA==" spinCount="100000" sheet="1" insertRows="0" selectLockedCells="1" autoFilter="0"/>
  <mergeCells count="2">
    <mergeCell ref="J1:K1"/>
    <mergeCell ref="S1:T1"/>
  </mergeCells>
  <conditionalFormatting sqref="A2:G51">
    <cfRule type="expression" dxfId="1" priority="1">
      <formula>AND(WEEKDAY($C2,2)&gt;5,A2&gt;0)</formula>
    </cfRule>
    <cfRule type="expression" dxfId="0" priority="2">
      <formula>IF($D2="x",$A2,"")</formula>
    </cfRule>
  </conditionalFormatting>
  <pageMargins left="0.42" right="0.13" top="0.39" bottom="0.27" header="0.31496062992125984" footer="0.31496062992125984"/>
  <pageSetup paperSize="9" scale="74" orientation="portrait" horizontalDpi="4294967293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BD92-6587-411D-87CC-2FE9377983BA}">
  <dimension ref="A1:S34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87">
        <f>DATE(R2,S2,1)</f>
        <v>45689</v>
      </c>
      <c r="F1" s="87"/>
      <c r="G1" s="87"/>
      <c r="H1" s="88">
        <f>DATE(R2,S2,1)</f>
        <v>45689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87"/>
      <c r="F2" s="87"/>
      <c r="G2" s="87"/>
      <c r="H2" s="88"/>
      <c r="R2" s="3">
        <f>JAN!$R$2</f>
        <v>2025</v>
      </c>
      <c r="S2" s="3">
        <v>2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5</v>
      </c>
      <c r="B4" s="45">
        <f>DATE($R$2,$S$2,(1-WEEKDAY(DATE($R$2,$S$2,1),2))+(COLUMN(B3)-1)+(ROW(K1)-1)*7)</f>
        <v>45684</v>
      </c>
      <c r="C4" s="46">
        <f t="shared" ref="C4:H4" si="0">DATE($R$2,$S$2,(1-WEEKDAY(DATE($R$2,$S$2,1),2))+(COLUMN(C3)-1)+(ROW(L1)-1)*7)</f>
        <v>45685</v>
      </c>
      <c r="D4" s="46">
        <f t="shared" si="0"/>
        <v>45686</v>
      </c>
      <c r="E4" s="46">
        <f t="shared" si="0"/>
        <v>45687</v>
      </c>
      <c r="F4" s="46">
        <f t="shared" si="0"/>
        <v>45688</v>
      </c>
      <c r="G4" s="47">
        <f t="shared" si="0"/>
        <v>45689</v>
      </c>
      <c r="H4" s="48">
        <f t="shared" si="0"/>
        <v>45690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6</v>
      </c>
      <c r="B10" s="49">
        <f t="shared" ref="B10:H10" si="1">DATE($R$2,$S$2,(1-WEEKDAY(DATE($R$2,$S$2,1),2))+(COLUMN(B4)-1)+(ROW(K2)-1)*7)</f>
        <v>45691</v>
      </c>
      <c r="C10" s="50">
        <f t="shared" si="1"/>
        <v>45692</v>
      </c>
      <c r="D10" s="50">
        <f t="shared" si="1"/>
        <v>45693</v>
      </c>
      <c r="E10" s="50">
        <f t="shared" si="1"/>
        <v>45694</v>
      </c>
      <c r="F10" s="50">
        <f t="shared" si="1"/>
        <v>45695</v>
      </c>
      <c r="G10" s="51">
        <f t="shared" si="1"/>
        <v>45696</v>
      </c>
      <c r="H10" s="52">
        <f t="shared" si="1"/>
        <v>45697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7</v>
      </c>
      <c r="B16" s="49">
        <f t="shared" ref="B16:H16" si="2">DATE($R$2,$S$2,(1-WEEKDAY(DATE($R$2,$S$2,1),2))+(COLUMN(B10)-1)+(ROW(K3)-1)*7)</f>
        <v>45698</v>
      </c>
      <c r="C16" s="50">
        <f t="shared" si="2"/>
        <v>45699</v>
      </c>
      <c r="D16" s="50">
        <f t="shared" si="2"/>
        <v>45700</v>
      </c>
      <c r="E16" s="50">
        <f t="shared" si="2"/>
        <v>45701</v>
      </c>
      <c r="F16" s="50">
        <f t="shared" si="2"/>
        <v>45702</v>
      </c>
      <c r="G16" s="51">
        <f t="shared" si="2"/>
        <v>45703</v>
      </c>
      <c r="H16" s="52">
        <f t="shared" si="2"/>
        <v>45704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8</v>
      </c>
      <c r="B22" s="49">
        <f t="shared" ref="B22:H22" si="3">DATE($R$2,$S$2,(1-WEEKDAY(DATE($R$2,$S$2,1),2))+(COLUMN(B16)-1)+(ROW(K4)-1)*7)</f>
        <v>45705</v>
      </c>
      <c r="C22" s="50">
        <f t="shared" si="3"/>
        <v>45706</v>
      </c>
      <c r="D22" s="50">
        <f t="shared" si="3"/>
        <v>45707</v>
      </c>
      <c r="E22" s="50">
        <f t="shared" si="3"/>
        <v>45708</v>
      </c>
      <c r="F22" s="50">
        <f t="shared" si="3"/>
        <v>45709</v>
      </c>
      <c r="G22" s="51">
        <f t="shared" si="3"/>
        <v>45710</v>
      </c>
      <c r="H22" s="52">
        <f t="shared" si="3"/>
        <v>45711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84">
        <f>WEEKNUM(B28,21)</f>
        <v>9</v>
      </c>
      <c r="B28" s="49">
        <f t="shared" ref="B28:H28" si="4">DATE($R$2,$S$2,(1-WEEKDAY(DATE($R$2,$S$2,1),2))+(COLUMN(B22)-1)+(ROW(K5)-1)*7)</f>
        <v>45712</v>
      </c>
      <c r="C28" s="50">
        <f t="shared" si="4"/>
        <v>45713</v>
      </c>
      <c r="D28" s="50">
        <f t="shared" si="4"/>
        <v>45714</v>
      </c>
      <c r="E28" s="50">
        <f t="shared" si="4"/>
        <v>45715</v>
      </c>
      <c r="F28" s="50">
        <f t="shared" si="4"/>
        <v>45716</v>
      </c>
      <c r="G28" s="51">
        <f t="shared" si="4"/>
        <v>45717</v>
      </c>
      <c r="H28" s="52">
        <f t="shared" si="4"/>
        <v>45718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x14ac:dyDescent="0.3">
      <c r="A33" s="59"/>
      <c r="B33" s="85"/>
      <c r="C33" s="86"/>
      <c r="D33" s="86"/>
      <c r="E33" s="86"/>
      <c r="F33" s="86"/>
      <c r="G33" s="82"/>
      <c r="H33" s="83"/>
    </row>
    <row r="34" spans="1:8" ht="18.75" customHeight="1" x14ac:dyDescent="0.3"/>
  </sheetData>
  <sheetProtection algorithmName="SHA-512" hashValue="ebgA0rrcjyTlSiSPbdA1QyHv0l4/8tnHYSKDAoRrBVM/PJvRkaqbjTR9vilESspgkFYLeyV0BloXiL63ZfYFGQ==" saltValue="aaGYPNR3YSZLZ9vzx9qC1g==" spinCount="100000" sheet="1" objects="1" scenarios="1" selectLockedCells="1"/>
  <mergeCells count="43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</mergeCells>
  <conditionalFormatting sqref="B4:H5 B10:H11 B16:H17 B22:H24 B28:H29">
    <cfRule type="expression" dxfId="72" priority="3">
      <formula>MONTH(B4)=$S$2</formula>
    </cfRule>
    <cfRule type="expression" dxfId="71" priority="4">
      <formula>MONTH(B4)&lt;&gt;$S$2</formula>
    </cfRule>
  </conditionalFormatting>
  <pageMargins left="0.28000000000000003" right="0.17" top="0.27" bottom="0.22" header="0.17" footer="0.17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DB30CC5-8CFD-4D7F-A930-1F403E657E6F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B4:H33</xm:sqref>
        </x14:conditionalFormatting>
        <x14:conditionalFormatting xmlns:xm="http://schemas.microsoft.com/office/excel/2006/main">
          <x14:cfRule type="expression" priority="1" id="{D654FA41-2E8D-43B2-A007-92C73A794F54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5" id="{5E0C2B08-F753-41FB-B54C-94CCAA305B13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5F891-3DA3-4744-AFBC-75A9C849B80A}">
  <dimension ref="A1:S39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89">
        <f>DATE(R2,S2,1)</f>
        <v>45717</v>
      </c>
      <c r="F1" s="89"/>
      <c r="G1" s="89"/>
      <c r="H1" s="88">
        <f>DATE(R2,S2,1)</f>
        <v>45717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89"/>
      <c r="F2" s="89"/>
      <c r="G2" s="89"/>
      <c r="H2" s="88"/>
      <c r="R2" s="3">
        <f>JAN!$R$2</f>
        <v>2025</v>
      </c>
      <c r="S2" s="3">
        <v>3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9</v>
      </c>
      <c r="B4" s="45">
        <f>DATE($R$2,$S$2,(1-WEEKDAY(DATE($R$2,$S$2,1),2))+(COLUMN(B3)-1)+(ROW(K1)-1)*7)</f>
        <v>45712</v>
      </c>
      <c r="C4" s="46">
        <f t="shared" ref="C4:H4" si="0">DATE($R$2,$S$2,(1-WEEKDAY(DATE($R$2,$S$2,1),2))+(COLUMN(C3)-1)+(ROW(L1)-1)*7)</f>
        <v>45713</v>
      </c>
      <c r="D4" s="46">
        <f t="shared" si="0"/>
        <v>45714</v>
      </c>
      <c r="E4" s="46">
        <f t="shared" si="0"/>
        <v>45715</v>
      </c>
      <c r="F4" s="46">
        <f t="shared" si="0"/>
        <v>45716</v>
      </c>
      <c r="G4" s="47">
        <f t="shared" si="0"/>
        <v>45717</v>
      </c>
      <c r="H4" s="48">
        <f t="shared" si="0"/>
        <v>45718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10</v>
      </c>
      <c r="B10" s="49">
        <f t="shared" ref="B10:H10" si="1">DATE($R$2,$S$2,(1-WEEKDAY(DATE($R$2,$S$2,1),2))+(COLUMN(B4)-1)+(ROW(K2)-1)*7)</f>
        <v>45719</v>
      </c>
      <c r="C10" s="50">
        <f t="shared" si="1"/>
        <v>45720</v>
      </c>
      <c r="D10" s="50">
        <f t="shared" si="1"/>
        <v>45721</v>
      </c>
      <c r="E10" s="50">
        <f t="shared" si="1"/>
        <v>45722</v>
      </c>
      <c r="F10" s="50">
        <f t="shared" si="1"/>
        <v>45723</v>
      </c>
      <c r="G10" s="51">
        <f t="shared" si="1"/>
        <v>45724</v>
      </c>
      <c r="H10" s="52">
        <f t="shared" si="1"/>
        <v>45725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11</v>
      </c>
      <c r="B16" s="49">
        <f t="shared" ref="B16:H16" si="2">DATE($R$2,$S$2,(1-WEEKDAY(DATE($R$2,$S$2,1),2))+(COLUMN(B10)-1)+(ROW(K3)-1)*7)</f>
        <v>45726</v>
      </c>
      <c r="C16" s="50">
        <f t="shared" si="2"/>
        <v>45727</v>
      </c>
      <c r="D16" s="50">
        <f t="shared" si="2"/>
        <v>45728</v>
      </c>
      <c r="E16" s="50">
        <f t="shared" si="2"/>
        <v>45729</v>
      </c>
      <c r="F16" s="50">
        <f t="shared" si="2"/>
        <v>45730</v>
      </c>
      <c r="G16" s="51">
        <f t="shared" si="2"/>
        <v>45731</v>
      </c>
      <c r="H16" s="52">
        <f t="shared" si="2"/>
        <v>45732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12</v>
      </c>
      <c r="B22" s="49">
        <f t="shared" ref="B22:H22" si="3">DATE($R$2,$S$2,(1-WEEKDAY(DATE($R$2,$S$2,1),2))+(COLUMN(B16)-1)+(ROW(K4)-1)*7)</f>
        <v>45733</v>
      </c>
      <c r="C22" s="50">
        <f t="shared" si="3"/>
        <v>45734</v>
      </c>
      <c r="D22" s="50">
        <f t="shared" si="3"/>
        <v>45735</v>
      </c>
      <c r="E22" s="50">
        <f t="shared" si="3"/>
        <v>45736</v>
      </c>
      <c r="F22" s="50">
        <f t="shared" si="3"/>
        <v>45737</v>
      </c>
      <c r="G22" s="51">
        <f t="shared" si="3"/>
        <v>45738</v>
      </c>
      <c r="H22" s="52">
        <f t="shared" si="3"/>
        <v>45739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58">
        <f>WEEKNUM(B28,21)</f>
        <v>13</v>
      </c>
      <c r="B28" s="53">
        <f>DATE($R$2,$S$2,(1-WEEKDAY(DATE($R$2,$S$2,1),2))+(COLUMN(B22)-1)+(ROW(K5)-1)*7)</f>
        <v>45740</v>
      </c>
      <c r="C28" s="54">
        <f t="shared" ref="C28:H28" si="4">DATE($R$2,$S$2,(1-WEEKDAY(DATE($R$2,$S$2,1),2))+(COLUMN(C22)-1)+(ROW(L5)-1)*7)</f>
        <v>45741</v>
      </c>
      <c r="D28" s="54">
        <f t="shared" si="4"/>
        <v>45742</v>
      </c>
      <c r="E28" s="54">
        <f t="shared" si="4"/>
        <v>45743</v>
      </c>
      <c r="F28" s="54">
        <f t="shared" si="4"/>
        <v>45744</v>
      </c>
      <c r="G28" s="55">
        <f t="shared" si="4"/>
        <v>45745</v>
      </c>
      <c r="H28" s="56">
        <f t="shared" si="4"/>
        <v>45746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ht="15" thickBot="1" x14ac:dyDescent="0.35">
      <c r="A33" s="60"/>
      <c r="B33" s="75"/>
      <c r="C33" s="77"/>
      <c r="D33" s="77"/>
      <c r="E33" s="77"/>
      <c r="F33" s="77"/>
      <c r="G33" s="79"/>
      <c r="H33" s="81"/>
    </row>
    <row r="34" spans="1:8" ht="18.75" customHeight="1" thickTop="1" x14ac:dyDescent="0.3">
      <c r="A34" s="84">
        <f>WEEKNUM(B34,21)</f>
        <v>14</v>
      </c>
      <c r="B34" s="49">
        <f>DATE($R$2,$S$2,(1-WEEKDAY(DATE($R$2,$S$2,1),2))+(COLUMN(B28)-1)+(ROW(K6)-1)*7)</f>
        <v>45747</v>
      </c>
      <c r="C34" s="49">
        <f t="shared" ref="C34:H34" si="5">DATE($R$2,$S$2,(1-WEEKDAY(DATE($R$2,$S$2,1),2))+(COLUMN(C28)-1)+(ROW(L6)-1)*7)</f>
        <v>45748</v>
      </c>
      <c r="D34" s="49">
        <f t="shared" si="5"/>
        <v>45749</v>
      </c>
      <c r="E34" s="49">
        <f t="shared" si="5"/>
        <v>45750</v>
      </c>
      <c r="F34" s="49">
        <f t="shared" si="5"/>
        <v>45751</v>
      </c>
      <c r="G34" s="49">
        <f t="shared" si="5"/>
        <v>45752</v>
      </c>
      <c r="H34" s="49">
        <f t="shared" si="5"/>
        <v>45753</v>
      </c>
    </row>
    <row r="35" spans="1:8" x14ac:dyDescent="0.3">
      <c r="A35" s="59"/>
      <c r="B35" s="74"/>
      <c r="C35" s="76"/>
      <c r="D35" s="76"/>
      <c r="E35" s="76"/>
      <c r="F35" s="76"/>
      <c r="G35" s="78"/>
      <c r="H35" s="80"/>
    </row>
    <row r="36" spans="1:8" x14ac:dyDescent="0.3">
      <c r="A36" s="59"/>
      <c r="B36" s="74"/>
      <c r="C36" s="76"/>
      <c r="D36" s="76"/>
      <c r="E36" s="76"/>
      <c r="F36" s="76"/>
      <c r="G36" s="78"/>
      <c r="H36" s="80"/>
    </row>
    <row r="37" spans="1:8" x14ac:dyDescent="0.3">
      <c r="A37" s="59"/>
      <c r="B37" s="74"/>
      <c r="C37" s="76"/>
      <c r="D37" s="76"/>
      <c r="E37" s="76"/>
      <c r="F37" s="76"/>
      <c r="G37" s="78"/>
      <c r="H37" s="80"/>
    </row>
    <row r="38" spans="1:8" x14ac:dyDescent="0.3">
      <c r="A38" s="59"/>
      <c r="B38" s="74"/>
      <c r="C38" s="76"/>
      <c r="D38" s="76"/>
      <c r="E38" s="76"/>
      <c r="F38" s="76"/>
      <c r="G38" s="78"/>
      <c r="H38" s="80"/>
    </row>
    <row r="39" spans="1:8" x14ac:dyDescent="0.3">
      <c r="A39" s="59"/>
      <c r="B39" s="85"/>
      <c r="C39" s="86"/>
      <c r="D39" s="86"/>
      <c r="E39" s="86"/>
      <c r="F39" s="86"/>
      <c r="G39" s="82"/>
      <c r="H39" s="83"/>
    </row>
  </sheetData>
  <sheetProtection algorithmName="SHA-512" hashValue="rYkNGoT6RbNFLtj3aoFlzhztgG9RmqTGUSG1OlB70C62wpt7ew+sW8jJBYM/hgloZ23Pc6QLL9mG6CidqPj/Kg==" saltValue="zc6fbAN5w8+bf2NIcgYHWw==" spinCount="100000" sheet="1" objects="1" scenarios="1" selectLockedCells="1"/>
  <mergeCells count="51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  <mergeCell ref="F35:F39"/>
    <mergeCell ref="G35:G39"/>
    <mergeCell ref="H35:H39"/>
    <mergeCell ref="A34:A39"/>
    <mergeCell ref="B35:B39"/>
    <mergeCell ref="C35:C39"/>
    <mergeCell ref="D35:D39"/>
    <mergeCell ref="E35:E39"/>
  </mergeCells>
  <conditionalFormatting sqref="B4:H5 B10:H11 B16:H17 B22:H24 B28:H29">
    <cfRule type="expression" dxfId="67" priority="8">
      <formula>MONTH(B4)=$S$2</formula>
    </cfRule>
    <cfRule type="expression" dxfId="66" priority="9">
      <formula>MONTH(B4)&lt;&gt;$S$2</formula>
    </cfRule>
  </conditionalFormatting>
  <conditionalFormatting sqref="B34:H35">
    <cfRule type="expression" dxfId="62" priority="3">
      <formula>MONTH(B34)=$S$2</formula>
    </cfRule>
    <cfRule type="expression" dxfId="61" priority="4">
      <formula>MONTH(B34)&lt;&gt;$S$2</formula>
    </cfRule>
  </conditionalFormatting>
  <pageMargins left="0.32" right="0.12" top="0.13" bottom="0.13" header="0.13" footer="0.13"/>
  <pageSetup paperSize="9" scale="90" fitToWidth="0" fitToHeight="0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04CA7A4-E699-4611-BE9C-F0D2260BEF66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B4:H39</xm:sqref>
        </x14:conditionalFormatting>
        <x14:conditionalFormatting xmlns:xm="http://schemas.microsoft.com/office/excel/2006/main">
          <x14:cfRule type="expression" priority="6" id="{40C4D3B7-4A34-4B8E-A205-C4C66B6360AE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10" id="{02CA4266-D329-403A-988F-66D7BEE7F289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  <x14:conditionalFormatting xmlns:xm="http://schemas.microsoft.com/office/excel/2006/main">
          <x14:cfRule type="expression" priority="1" id="{4FCE9E03-25E1-4008-84A7-94A36E68B170}">
            <xm:f>MATCH(B34,Feiertage!$B:$B,0)&gt;0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B35:H36 B38:H39</xm:sqref>
        </x14:conditionalFormatting>
        <x14:conditionalFormatting xmlns:xm="http://schemas.microsoft.com/office/excel/2006/main">
          <x14:cfRule type="expression" priority="5" id="{9314CBA7-C89A-48EE-952B-38672D963C03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B37:H37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933E3-B782-4455-8741-106DD5B32E10}">
  <dimension ref="A1:S34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89">
        <f>DATE(R2,S2,1)</f>
        <v>45748</v>
      </c>
      <c r="F1" s="89"/>
      <c r="G1" s="89"/>
      <c r="H1" s="88">
        <f>DATE(R2,S2,1)</f>
        <v>45748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89"/>
      <c r="F2" s="89"/>
      <c r="G2" s="89"/>
      <c r="H2" s="88"/>
      <c r="R2" s="3">
        <f>JAN!$R$2</f>
        <v>2025</v>
      </c>
      <c r="S2" s="3">
        <v>4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14</v>
      </c>
      <c r="B4" s="45">
        <f>DATE($R$2,$S$2,(1-WEEKDAY(DATE($R$2,$S$2,1),2))+(COLUMN(B3)-1)+(ROW(K1)-1)*7)</f>
        <v>45747</v>
      </c>
      <c r="C4" s="46">
        <f t="shared" ref="C4:H4" si="0">DATE($R$2,$S$2,(1-WEEKDAY(DATE($R$2,$S$2,1),2))+(COLUMN(C3)-1)+(ROW(L1)-1)*7)</f>
        <v>45748</v>
      </c>
      <c r="D4" s="46">
        <f t="shared" si="0"/>
        <v>45749</v>
      </c>
      <c r="E4" s="46">
        <f t="shared" si="0"/>
        <v>45750</v>
      </c>
      <c r="F4" s="46">
        <f t="shared" si="0"/>
        <v>45751</v>
      </c>
      <c r="G4" s="47">
        <f t="shared" si="0"/>
        <v>45752</v>
      </c>
      <c r="H4" s="48">
        <f t="shared" si="0"/>
        <v>45753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15</v>
      </c>
      <c r="B10" s="49">
        <f t="shared" ref="B10:H10" si="1">DATE($R$2,$S$2,(1-WEEKDAY(DATE($R$2,$S$2,1),2))+(COLUMN(B4)-1)+(ROW(K2)-1)*7)</f>
        <v>45754</v>
      </c>
      <c r="C10" s="50">
        <f t="shared" si="1"/>
        <v>45755</v>
      </c>
      <c r="D10" s="50">
        <f t="shared" si="1"/>
        <v>45756</v>
      </c>
      <c r="E10" s="50">
        <f t="shared" si="1"/>
        <v>45757</v>
      </c>
      <c r="F10" s="50">
        <f t="shared" si="1"/>
        <v>45758</v>
      </c>
      <c r="G10" s="51">
        <f t="shared" si="1"/>
        <v>45759</v>
      </c>
      <c r="H10" s="52">
        <f t="shared" si="1"/>
        <v>45760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16</v>
      </c>
      <c r="B16" s="49">
        <f t="shared" ref="B16:H16" si="2">DATE($R$2,$S$2,(1-WEEKDAY(DATE($R$2,$S$2,1),2))+(COLUMN(B10)-1)+(ROW(K3)-1)*7)</f>
        <v>45761</v>
      </c>
      <c r="C16" s="50">
        <f t="shared" si="2"/>
        <v>45762</v>
      </c>
      <c r="D16" s="50">
        <f t="shared" si="2"/>
        <v>45763</v>
      </c>
      <c r="E16" s="50">
        <f t="shared" si="2"/>
        <v>45764</v>
      </c>
      <c r="F16" s="50">
        <f t="shared" si="2"/>
        <v>45765</v>
      </c>
      <c r="G16" s="51">
        <f t="shared" si="2"/>
        <v>45766</v>
      </c>
      <c r="H16" s="52">
        <f t="shared" si="2"/>
        <v>45767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17</v>
      </c>
      <c r="B22" s="49">
        <f t="shared" ref="B22:H22" si="3">DATE($R$2,$S$2,(1-WEEKDAY(DATE($R$2,$S$2,1),2))+(COLUMN(B16)-1)+(ROW(K4)-1)*7)</f>
        <v>45768</v>
      </c>
      <c r="C22" s="50">
        <f t="shared" si="3"/>
        <v>45769</v>
      </c>
      <c r="D22" s="50">
        <f t="shared" si="3"/>
        <v>45770</v>
      </c>
      <c r="E22" s="50">
        <f t="shared" si="3"/>
        <v>45771</v>
      </c>
      <c r="F22" s="50">
        <f t="shared" si="3"/>
        <v>45772</v>
      </c>
      <c r="G22" s="51">
        <f t="shared" si="3"/>
        <v>45773</v>
      </c>
      <c r="H22" s="52">
        <f t="shared" si="3"/>
        <v>45774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84">
        <f>WEEKNUM(B28,21)</f>
        <v>18</v>
      </c>
      <c r="B28" s="49">
        <f t="shared" ref="B28:H28" si="4">DATE($R$2,$S$2,(1-WEEKDAY(DATE($R$2,$S$2,1),2))+(COLUMN(B22)-1)+(ROW(K5)-1)*7)</f>
        <v>45775</v>
      </c>
      <c r="C28" s="50">
        <f t="shared" si="4"/>
        <v>45776</v>
      </c>
      <c r="D28" s="50">
        <f t="shared" si="4"/>
        <v>45777</v>
      </c>
      <c r="E28" s="50">
        <f t="shared" si="4"/>
        <v>45778</v>
      </c>
      <c r="F28" s="50">
        <f t="shared" si="4"/>
        <v>45779</v>
      </c>
      <c r="G28" s="51">
        <f t="shared" si="4"/>
        <v>45780</v>
      </c>
      <c r="H28" s="52">
        <f t="shared" si="4"/>
        <v>45781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x14ac:dyDescent="0.3">
      <c r="A33" s="59"/>
      <c r="B33" s="85"/>
      <c r="C33" s="86"/>
      <c r="D33" s="86"/>
      <c r="E33" s="86"/>
      <c r="F33" s="86"/>
      <c r="G33" s="82"/>
      <c r="H33" s="83"/>
    </row>
    <row r="34" spans="1:8" ht="18.75" customHeight="1" x14ac:dyDescent="0.3"/>
  </sheetData>
  <sheetProtection algorithmName="SHA-512" hashValue="F03+QT9QKlDE2nYfEYuYk5Y3HfR1i/g9akg9yncznj+2Xm78ZXNVKk49aEzE4sRS1vzNzZEJm8KAHgKLHH82sA==" saltValue="3Ze1r2wFTmIiZ9XK7XXPkw==" spinCount="100000" sheet="1" objects="1" scenarios="1" selectLockedCells="1"/>
  <mergeCells count="43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</mergeCells>
  <conditionalFormatting sqref="B4:H5 B10:H11 B16:H17 B22:H24 B28:H29">
    <cfRule type="expression" dxfId="58" priority="3">
      <formula>MONTH(B4)=$S$2</formula>
    </cfRule>
    <cfRule type="expression" dxfId="57" priority="4">
      <formula>MONTH(B4)&lt;&gt;$S$2</formula>
    </cfRule>
  </conditionalFormatting>
  <pageMargins left="0.28000000000000003" right="0.17" top="0.33" bottom="0.22" header="0.17" footer="0.17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130CCD9-692B-49F6-8F7D-130938300679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B4:H33</xm:sqref>
        </x14:conditionalFormatting>
        <x14:conditionalFormatting xmlns:xm="http://schemas.microsoft.com/office/excel/2006/main">
          <x14:cfRule type="expression" priority="1" id="{0BE6A5BF-4254-4A15-96F1-4988B08F206F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5" id="{BDA15CEE-144F-482D-821F-D74A53FBAD9F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0C753-954C-4233-8818-6592E153F5E9}">
  <dimension ref="A1:S34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89">
        <f>DATE(R2,S2,1)</f>
        <v>45778</v>
      </c>
      <c r="F1" s="89"/>
      <c r="G1" s="89"/>
      <c r="H1" s="88">
        <f>DATE(R2,S2,1)</f>
        <v>45778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89"/>
      <c r="F2" s="89"/>
      <c r="G2" s="89"/>
      <c r="H2" s="88"/>
      <c r="R2" s="3">
        <f>JAN!$R$2</f>
        <v>2025</v>
      </c>
      <c r="S2" s="3">
        <v>5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18</v>
      </c>
      <c r="B4" s="45">
        <f>DATE($R$2,$S$2,(1-WEEKDAY(DATE($R$2,$S$2,1),2))+(COLUMN(B3)-1)+(ROW(K1)-1)*7)</f>
        <v>45775</v>
      </c>
      <c r="C4" s="46">
        <f t="shared" ref="C4:H4" si="0">DATE($R$2,$S$2,(1-WEEKDAY(DATE($R$2,$S$2,1),2))+(COLUMN(C3)-1)+(ROW(L1)-1)*7)</f>
        <v>45776</v>
      </c>
      <c r="D4" s="46">
        <f t="shared" si="0"/>
        <v>45777</v>
      </c>
      <c r="E4" s="46">
        <f t="shared" si="0"/>
        <v>45778</v>
      </c>
      <c r="F4" s="46">
        <f t="shared" si="0"/>
        <v>45779</v>
      </c>
      <c r="G4" s="47">
        <f t="shared" si="0"/>
        <v>45780</v>
      </c>
      <c r="H4" s="48">
        <f t="shared" si="0"/>
        <v>45781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19</v>
      </c>
      <c r="B10" s="49">
        <f t="shared" ref="B10:H10" si="1">DATE($R$2,$S$2,(1-WEEKDAY(DATE($R$2,$S$2,1),2))+(COLUMN(B4)-1)+(ROW(K2)-1)*7)</f>
        <v>45782</v>
      </c>
      <c r="C10" s="50">
        <f t="shared" si="1"/>
        <v>45783</v>
      </c>
      <c r="D10" s="50">
        <f t="shared" si="1"/>
        <v>45784</v>
      </c>
      <c r="E10" s="50">
        <f t="shared" si="1"/>
        <v>45785</v>
      </c>
      <c r="F10" s="50">
        <f t="shared" si="1"/>
        <v>45786</v>
      </c>
      <c r="G10" s="51">
        <f t="shared" si="1"/>
        <v>45787</v>
      </c>
      <c r="H10" s="52">
        <f t="shared" si="1"/>
        <v>45788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20</v>
      </c>
      <c r="B16" s="49">
        <f t="shared" ref="B16:H16" si="2">DATE($R$2,$S$2,(1-WEEKDAY(DATE($R$2,$S$2,1),2))+(COLUMN(B10)-1)+(ROW(K3)-1)*7)</f>
        <v>45789</v>
      </c>
      <c r="C16" s="50">
        <f t="shared" si="2"/>
        <v>45790</v>
      </c>
      <c r="D16" s="50">
        <f t="shared" si="2"/>
        <v>45791</v>
      </c>
      <c r="E16" s="50">
        <f t="shared" si="2"/>
        <v>45792</v>
      </c>
      <c r="F16" s="50">
        <f t="shared" si="2"/>
        <v>45793</v>
      </c>
      <c r="G16" s="51">
        <f t="shared" si="2"/>
        <v>45794</v>
      </c>
      <c r="H16" s="52">
        <f t="shared" si="2"/>
        <v>45795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21</v>
      </c>
      <c r="B22" s="49">
        <f t="shared" ref="B22:H22" si="3">DATE($R$2,$S$2,(1-WEEKDAY(DATE($R$2,$S$2,1),2))+(COLUMN(B16)-1)+(ROW(K4)-1)*7)</f>
        <v>45796</v>
      </c>
      <c r="C22" s="50">
        <f t="shared" si="3"/>
        <v>45797</v>
      </c>
      <c r="D22" s="50">
        <f t="shared" si="3"/>
        <v>45798</v>
      </c>
      <c r="E22" s="50">
        <f t="shared" si="3"/>
        <v>45799</v>
      </c>
      <c r="F22" s="50">
        <f t="shared" si="3"/>
        <v>45800</v>
      </c>
      <c r="G22" s="51">
        <f t="shared" si="3"/>
        <v>45801</v>
      </c>
      <c r="H22" s="52">
        <f t="shared" si="3"/>
        <v>45802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84">
        <f>WEEKNUM(B28,21)</f>
        <v>22</v>
      </c>
      <c r="B28" s="49">
        <f t="shared" ref="B28:H28" si="4">DATE($R$2,$S$2,(1-WEEKDAY(DATE($R$2,$S$2,1),2))+(COLUMN(B22)-1)+(ROW(K5)-1)*7)</f>
        <v>45803</v>
      </c>
      <c r="C28" s="50">
        <f t="shared" si="4"/>
        <v>45804</v>
      </c>
      <c r="D28" s="50">
        <f t="shared" si="4"/>
        <v>45805</v>
      </c>
      <c r="E28" s="50">
        <f t="shared" si="4"/>
        <v>45806</v>
      </c>
      <c r="F28" s="50">
        <f t="shared" si="4"/>
        <v>45807</v>
      </c>
      <c r="G28" s="51">
        <f t="shared" si="4"/>
        <v>45808</v>
      </c>
      <c r="H28" s="52">
        <f t="shared" si="4"/>
        <v>45809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x14ac:dyDescent="0.3">
      <c r="A33" s="59"/>
      <c r="B33" s="85"/>
      <c r="C33" s="86"/>
      <c r="D33" s="86"/>
      <c r="E33" s="86"/>
      <c r="F33" s="86"/>
      <c r="G33" s="82"/>
      <c r="H33" s="83"/>
    </row>
    <row r="34" spans="1:8" ht="18.75" customHeight="1" x14ac:dyDescent="0.3"/>
  </sheetData>
  <sheetProtection algorithmName="SHA-512" hashValue="Ik65pVxSKPA2Y2RtbnCPoYSk5HCLmtaLF1S5pBJ7vVngnGGm59c+FMd8NLSIO3DNuxrWRGOtlyNFDAEsA2BLfw==" saltValue="z3lvV++cmwpTwUSdJ0f7NQ==" spinCount="100000" sheet="1" objects="1" scenarios="1" selectLockedCells="1"/>
  <mergeCells count="43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</mergeCells>
  <conditionalFormatting sqref="B4:H5 B10:H11 B16:H17 B22:H24 B28:H29">
    <cfRule type="expression" dxfId="53" priority="3">
      <formula>MONTH(B4)=$S$2</formula>
    </cfRule>
    <cfRule type="expression" dxfId="52" priority="4">
      <formula>MONTH(B4)&lt;&gt;$S$2</formula>
    </cfRule>
  </conditionalFormatting>
  <pageMargins left="0.28000000000000003" right="0.17" top="0.33" bottom="0.22" header="0.17" footer="0.17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272F5AC-ABE2-48D0-B39A-2529A68967BA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B4:H33</xm:sqref>
        </x14:conditionalFormatting>
        <x14:conditionalFormatting xmlns:xm="http://schemas.microsoft.com/office/excel/2006/main">
          <x14:cfRule type="expression" priority="1" id="{6A90CCEF-116E-4C89-9C39-61C3E506EBD0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5" id="{9BA1BF4A-B540-47AE-9444-A05897A7B53D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48AA-F164-4F3A-A163-13642293B4A2}">
  <dimension ref="A1:S39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89">
        <f>DATE(R2,S2,1)</f>
        <v>45809</v>
      </c>
      <c r="F1" s="89"/>
      <c r="G1" s="89"/>
      <c r="H1" s="88">
        <f>DATE(R2,S2,1)</f>
        <v>45809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89"/>
      <c r="F2" s="89"/>
      <c r="G2" s="89"/>
      <c r="H2" s="88"/>
      <c r="R2" s="3">
        <f>JAN!$R$2</f>
        <v>2025</v>
      </c>
      <c r="S2" s="3">
        <v>6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22</v>
      </c>
      <c r="B4" s="45">
        <f>DATE($R$2,$S$2,(1-WEEKDAY(DATE($R$2,$S$2,1),2))+(COLUMN(B3)-1)+(ROW(K1)-1)*7)</f>
        <v>45803</v>
      </c>
      <c r="C4" s="46">
        <f t="shared" ref="C4:H4" si="0">DATE($R$2,$S$2,(1-WEEKDAY(DATE($R$2,$S$2,1),2))+(COLUMN(C3)-1)+(ROW(L1)-1)*7)</f>
        <v>45804</v>
      </c>
      <c r="D4" s="46">
        <f t="shared" si="0"/>
        <v>45805</v>
      </c>
      <c r="E4" s="46">
        <f t="shared" si="0"/>
        <v>45806</v>
      </c>
      <c r="F4" s="46">
        <f t="shared" si="0"/>
        <v>45807</v>
      </c>
      <c r="G4" s="47">
        <f t="shared" si="0"/>
        <v>45808</v>
      </c>
      <c r="H4" s="48">
        <f t="shared" si="0"/>
        <v>45809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23</v>
      </c>
      <c r="B10" s="49">
        <f t="shared" ref="B10:H10" si="1">DATE($R$2,$S$2,(1-WEEKDAY(DATE($R$2,$S$2,1),2))+(COLUMN(B4)-1)+(ROW(K2)-1)*7)</f>
        <v>45810</v>
      </c>
      <c r="C10" s="50">
        <f t="shared" si="1"/>
        <v>45811</v>
      </c>
      <c r="D10" s="50">
        <f t="shared" si="1"/>
        <v>45812</v>
      </c>
      <c r="E10" s="50">
        <f t="shared" si="1"/>
        <v>45813</v>
      </c>
      <c r="F10" s="50">
        <f t="shared" si="1"/>
        <v>45814</v>
      </c>
      <c r="G10" s="51">
        <f t="shared" si="1"/>
        <v>45815</v>
      </c>
      <c r="H10" s="52">
        <f t="shared" si="1"/>
        <v>45816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24</v>
      </c>
      <c r="B16" s="49">
        <f t="shared" ref="B16:H16" si="2">DATE($R$2,$S$2,(1-WEEKDAY(DATE($R$2,$S$2,1),2))+(COLUMN(B10)-1)+(ROW(K3)-1)*7)</f>
        <v>45817</v>
      </c>
      <c r="C16" s="50">
        <f t="shared" si="2"/>
        <v>45818</v>
      </c>
      <c r="D16" s="50">
        <f t="shared" si="2"/>
        <v>45819</v>
      </c>
      <c r="E16" s="50">
        <f t="shared" si="2"/>
        <v>45820</v>
      </c>
      <c r="F16" s="50">
        <f t="shared" si="2"/>
        <v>45821</v>
      </c>
      <c r="G16" s="51">
        <f t="shared" si="2"/>
        <v>45822</v>
      </c>
      <c r="H16" s="52">
        <f t="shared" si="2"/>
        <v>45823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25</v>
      </c>
      <c r="B22" s="49">
        <f t="shared" ref="B22:H22" si="3">DATE($R$2,$S$2,(1-WEEKDAY(DATE($R$2,$S$2,1),2))+(COLUMN(B16)-1)+(ROW(K4)-1)*7)</f>
        <v>45824</v>
      </c>
      <c r="C22" s="50">
        <f t="shared" si="3"/>
        <v>45825</v>
      </c>
      <c r="D22" s="50">
        <f t="shared" si="3"/>
        <v>45826</v>
      </c>
      <c r="E22" s="50">
        <f t="shared" si="3"/>
        <v>45827</v>
      </c>
      <c r="F22" s="50">
        <f t="shared" si="3"/>
        <v>45828</v>
      </c>
      <c r="G22" s="51">
        <f t="shared" si="3"/>
        <v>45829</v>
      </c>
      <c r="H22" s="52">
        <f t="shared" si="3"/>
        <v>45830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58">
        <f>WEEKNUM(B28,21)</f>
        <v>26</v>
      </c>
      <c r="B28" s="53">
        <f t="shared" ref="B28:H28" si="4">DATE($R$2,$S$2,(1-WEEKDAY(DATE($R$2,$S$2,1),2))+(COLUMN(B22)-1)+(ROW(K5)-1)*7)</f>
        <v>45831</v>
      </c>
      <c r="C28" s="54">
        <f t="shared" si="4"/>
        <v>45832</v>
      </c>
      <c r="D28" s="54">
        <f t="shared" si="4"/>
        <v>45833</v>
      </c>
      <c r="E28" s="54">
        <f t="shared" si="4"/>
        <v>45834</v>
      </c>
      <c r="F28" s="54">
        <f t="shared" si="4"/>
        <v>45835</v>
      </c>
      <c r="G28" s="55">
        <f t="shared" si="4"/>
        <v>45836</v>
      </c>
      <c r="H28" s="56">
        <f t="shared" si="4"/>
        <v>45837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ht="15" thickBot="1" x14ac:dyDescent="0.35">
      <c r="A33" s="60"/>
      <c r="B33" s="75"/>
      <c r="C33" s="77"/>
      <c r="D33" s="77"/>
      <c r="E33" s="77"/>
      <c r="F33" s="77"/>
      <c r="G33" s="79"/>
      <c r="H33" s="81"/>
    </row>
    <row r="34" spans="1:8" ht="18.75" customHeight="1" thickTop="1" x14ac:dyDescent="0.3">
      <c r="A34" s="84">
        <f>WEEKNUM(B34,21)</f>
        <v>27</v>
      </c>
      <c r="B34" s="49">
        <f>DATE($R$2,$S$2,(1-WEEKDAY(DATE($R$2,$S$2,1),2))+(COLUMN(B28)-1)+(ROW(K6)-1)*7)</f>
        <v>45838</v>
      </c>
      <c r="C34" s="49">
        <f t="shared" ref="C34:H34" si="5">DATE($R$2,$S$2,(1-WEEKDAY(DATE($R$2,$S$2,1),2))+(COLUMN(C28)-1)+(ROW(L6)-1)*7)</f>
        <v>45839</v>
      </c>
      <c r="D34" s="49">
        <f t="shared" si="5"/>
        <v>45840</v>
      </c>
      <c r="E34" s="49">
        <f t="shared" si="5"/>
        <v>45841</v>
      </c>
      <c r="F34" s="49">
        <f t="shared" si="5"/>
        <v>45842</v>
      </c>
      <c r="G34" s="49">
        <f t="shared" si="5"/>
        <v>45843</v>
      </c>
      <c r="H34" s="49">
        <f t="shared" si="5"/>
        <v>45844</v>
      </c>
    </row>
    <row r="35" spans="1:8" x14ac:dyDescent="0.3">
      <c r="A35" s="59"/>
      <c r="B35" s="74"/>
      <c r="C35" s="76"/>
      <c r="D35" s="76"/>
      <c r="E35" s="76"/>
      <c r="F35" s="76"/>
      <c r="G35" s="78"/>
      <c r="H35" s="80"/>
    </row>
    <row r="36" spans="1:8" x14ac:dyDescent="0.3">
      <c r="A36" s="59"/>
      <c r="B36" s="74"/>
      <c r="C36" s="76"/>
      <c r="D36" s="76"/>
      <c r="E36" s="76"/>
      <c r="F36" s="76"/>
      <c r="G36" s="78"/>
      <c r="H36" s="80"/>
    </row>
    <row r="37" spans="1:8" x14ac:dyDescent="0.3">
      <c r="A37" s="59"/>
      <c r="B37" s="74"/>
      <c r="C37" s="76"/>
      <c r="D37" s="76"/>
      <c r="E37" s="76"/>
      <c r="F37" s="76"/>
      <c r="G37" s="78"/>
      <c r="H37" s="80"/>
    </row>
    <row r="38" spans="1:8" x14ac:dyDescent="0.3">
      <c r="A38" s="59"/>
      <c r="B38" s="74"/>
      <c r="C38" s="76"/>
      <c r="D38" s="76"/>
      <c r="E38" s="76"/>
      <c r="F38" s="76"/>
      <c r="G38" s="78"/>
      <c r="H38" s="80"/>
    </row>
    <row r="39" spans="1:8" x14ac:dyDescent="0.3">
      <c r="A39" s="59"/>
      <c r="B39" s="85"/>
      <c r="C39" s="86"/>
      <c r="D39" s="86"/>
      <c r="E39" s="86"/>
      <c r="F39" s="86"/>
      <c r="G39" s="82"/>
      <c r="H39" s="83"/>
    </row>
  </sheetData>
  <sheetProtection algorithmName="SHA-512" hashValue="82Ps5blExVg0w7eQEV1jz/mjc++nf+4pw2tnOXLuKWidLd+UjhzXsA2OWwcH6Yv0und5UKaDfhB8w7uR55oQHA==" saltValue="lnkzyN8XLIJFjoe2mdhTow==" spinCount="100000" sheet="1" objects="1" scenarios="1" selectLockedCells="1"/>
  <mergeCells count="51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  <mergeCell ref="F35:F39"/>
    <mergeCell ref="G35:G39"/>
    <mergeCell ref="H35:H39"/>
    <mergeCell ref="A34:A39"/>
    <mergeCell ref="B35:B39"/>
    <mergeCell ref="C35:C39"/>
    <mergeCell ref="D35:D39"/>
    <mergeCell ref="E35:E39"/>
  </mergeCells>
  <conditionalFormatting sqref="B4:H5 B10:H11 B16:H17 B22:H24 B28:H29">
    <cfRule type="expression" dxfId="48" priority="8">
      <formula>MONTH(B4)=$S$2</formula>
    </cfRule>
    <cfRule type="expression" dxfId="47" priority="9">
      <formula>MONTH(B4)&lt;&gt;$S$2</formula>
    </cfRule>
  </conditionalFormatting>
  <conditionalFormatting sqref="B34:H35">
    <cfRule type="expression" dxfId="43" priority="3">
      <formula>MONTH(B34)=$S$2</formula>
    </cfRule>
    <cfRule type="expression" dxfId="42" priority="4">
      <formula>MONTH(B34)&lt;&gt;$S$2</formula>
    </cfRule>
  </conditionalFormatting>
  <pageMargins left="0.28000000000000003" right="0.17" top="0.33" bottom="0.22" header="0.17" footer="0.17"/>
  <pageSetup paperSize="9" scale="85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3C53CD3-BE41-43C3-B9D7-CDFFA4688627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B4:H39</xm:sqref>
        </x14:conditionalFormatting>
        <x14:conditionalFormatting xmlns:xm="http://schemas.microsoft.com/office/excel/2006/main">
          <x14:cfRule type="expression" priority="6" id="{909841E8-D093-4636-8868-6EDB978C29E3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10" id="{742BAD6C-5EC8-4594-919C-C50422DF9933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  <x14:conditionalFormatting xmlns:xm="http://schemas.microsoft.com/office/excel/2006/main">
          <x14:cfRule type="expression" priority="1" id="{A152FBC6-A4C4-466C-99C5-1500561742A8}">
            <xm:f>MATCH(B34,Feiertage!$B:$B,0)&gt;0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B35:H36 B38:H39</xm:sqref>
        </x14:conditionalFormatting>
        <x14:conditionalFormatting xmlns:xm="http://schemas.microsoft.com/office/excel/2006/main">
          <x14:cfRule type="expression" priority="5" id="{FE8AE72D-A830-43E8-9280-2B500ECB5F9C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B37:H37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D4B3-6143-4E19-8A24-9016903A948F}">
  <dimension ref="A1:S34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89">
        <f>DATE(R2,S2,1)</f>
        <v>45839</v>
      </c>
      <c r="F1" s="89"/>
      <c r="G1" s="89"/>
      <c r="H1" s="88">
        <f>DATE(R2,S2,1)</f>
        <v>45839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89"/>
      <c r="F2" s="89"/>
      <c r="G2" s="89"/>
      <c r="H2" s="88"/>
      <c r="R2" s="3">
        <f>JAN!$R$2</f>
        <v>2025</v>
      </c>
      <c r="S2" s="3">
        <v>7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27</v>
      </c>
      <c r="B4" s="45">
        <f>DATE($R$2,$S$2,(1-WEEKDAY(DATE($R$2,$S$2,1),2))+(COLUMN(B3)-1)+(ROW(K1)-1)*7)</f>
        <v>45838</v>
      </c>
      <c r="C4" s="46">
        <f t="shared" ref="C4:H4" si="0">DATE($R$2,$S$2,(1-WEEKDAY(DATE($R$2,$S$2,1),2))+(COLUMN(C3)-1)+(ROW(L1)-1)*7)</f>
        <v>45839</v>
      </c>
      <c r="D4" s="46">
        <f t="shared" si="0"/>
        <v>45840</v>
      </c>
      <c r="E4" s="46">
        <f t="shared" si="0"/>
        <v>45841</v>
      </c>
      <c r="F4" s="46">
        <f t="shared" si="0"/>
        <v>45842</v>
      </c>
      <c r="G4" s="47">
        <f t="shared" si="0"/>
        <v>45843</v>
      </c>
      <c r="H4" s="48">
        <f t="shared" si="0"/>
        <v>45844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28</v>
      </c>
      <c r="B10" s="49">
        <f t="shared" ref="B10:H10" si="1">DATE($R$2,$S$2,(1-WEEKDAY(DATE($R$2,$S$2,1),2))+(COLUMN(B4)-1)+(ROW(K2)-1)*7)</f>
        <v>45845</v>
      </c>
      <c r="C10" s="50">
        <f t="shared" si="1"/>
        <v>45846</v>
      </c>
      <c r="D10" s="50">
        <f t="shared" si="1"/>
        <v>45847</v>
      </c>
      <c r="E10" s="50">
        <f t="shared" si="1"/>
        <v>45848</v>
      </c>
      <c r="F10" s="50">
        <f t="shared" si="1"/>
        <v>45849</v>
      </c>
      <c r="G10" s="51">
        <f t="shared" si="1"/>
        <v>45850</v>
      </c>
      <c r="H10" s="52">
        <f t="shared" si="1"/>
        <v>45851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29</v>
      </c>
      <c r="B16" s="49">
        <f t="shared" ref="B16:H16" si="2">DATE($R$2,$S$2,(1-WEEKDAY(DATE($R$2,$S$2,1),2))+(COLUMN(B10)-1)+(ROW(K3)-1)*7)</f>
        <v>45852</v>
      </c>
      <c r="C16" s="50">
        <f t="shared" si="2"/>
        <v>45853</v>
      </c>
      <c r="D16" s="50">
        <f t="shared" si="2"/>
        <v>45854</v>
      </c>
      <c r="E16" s="50">
        <f t="shared" si="2"/>
        <v>45855</v>
      </c>
      <c r="F16" s="50">
        <f t="shared" si="2"/>
        <v>45856</v>
      </c>
      <c r="G16" s="51">
        <f t="shared" si="2"/>
        <v>45857</v>
      </c>
      <c r="H16" s="52">
        <f t="shared" si="2"/>
        <v>45858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30</v>
      </c>
      <c r="B22" s="49">
        <f t="shared" ref="B22:H22" si="3">DATE($R$2,$S$2,(1-WEEKDAY(DATE($R$2,$S$2,1),2))+(COLUMN(B16)-1)+(ROW(K4)-1)*7)</f>
        <v>45859</v>
      </c>
      <c r="C22" s="50">
        <f t="shared" si="3"/>
        <v>45860</v>
      </c>
      <c r="D22" s="50">
        <f t="shared" si="3"/>
        <v>45861</v>
      </c>
      <c r="E22" s="50">
        <f t="shared" si="3"/>
        <v>45862</v>
      </c>
      <c r="F22" s="50">
        <f t="shared" si="3"/>
        <v>45863</v>
      </c>
      <c r="G22" s="51">
        <f t="shared" si="3"/>
        <v>45864</v>
      </c>
      <c r="H22" s="52">
        <f t="shared" si="3"/>
        <v>45865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84">
        <f>WEEKNUM(B28,21)</f>
        <v>31</v>
      </c>
      <c r="B28" s="49">
        <f t="shared" ref="B28:H28" si="4">DATE($R$2,$S$2,(1-WEEKDAY(DATE($R$2,$S$2,1),2))+(COLUMN(B22)-1)+(ROW(K5)-1)*7)</f>
        <v>45866</v>
      </c>
      <c r="C28" s="50">
        <f t="shared" si="4"/>
        <v>45867</v>
      </c>
      <c r="D28" s="50">
        <f t="shared" si="4"/>
        <v>45868</v>
      </c>
      <c r="E28" s="50">
        <f t="shared" si="4"/>
        <v>45869</v>
      </c>
      <c r="F28" s="50">
        <f t="shared" si="4"/>
        <v>45870</v>
      </c>
      <c r="G28" s="51">
        <f t="shared" si="4"/>
        <v>45871</v>
      </c>
      <c r="H28" s="52">
        <f t="shared" si="4"/>
        <v>45872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x14ac:dyDescent="0.3">
      <c r="A33" s="59"/>
      <c r="B33" s="85"/>
      <c r="C33" s="86"/>
      <c r="D33" s="86"/>
      <c r="E33" s="86"/>
      <c r="F33" s="86"/>
      <c r="G33" s="82"/>
      <c r="H33" s="83"/>
    </row>
    <row r="34" spans="1:8" ht="18.75" customHeight="1" x14ac:dyDescent="0.3"/>
  </sheetData>
  <sheetProtection algorithmName="SHA-512" hashValue="tmyoVUVTIs+UfSsWZYsx8XoHGnzvxiLvtGj+xlHRxJ0RH84xty45yhgjEh1kqg06/DGjsRL39r/wgRBzBdHOjQ==" saltValue="PCHWtz7zfOK7CyWIsT8tCg==" spinCount="100000" sheet="1" objects="1" scenarios="1" selectLockedCells="1"/>
  <mergeCells count="43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</mergeCells>
  <conditionalFormatting sqref="B4:H5 B10:H11 B16:H17 B22:H24 B28:H29">
    <cfRule type="expression" dxfId="39" priority="3">
      <formula>MONTH(B4)=$S$2</formula>
    </cfRule>
    <cfRule type="expression" dxfId="38" priority="4">
      <formula>MONTH(B4)&lt;&gt;$S$2</formula>
    </cfRule>
  </conditionalFormatting>
  <pageMargins left="0.28000000000000003" right="0.17" top="0.33" bottom="0.22" header="0.17" footer="0.17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185949E-10BD-497D-8260-F1397F939C8E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B4:H33</xm:sqref>
        </x14:conditionalFormatting>
        <x14:conditionalFormatting xmlns:xm="http://schemas.microsoft.com/office/excel/2006/main">
          <x14:cfRule type="expression" priority="1" id="{80D55806-C482-4337-823E-E4BC1470C797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5" id="{F128FFC3-A6A1-4E05-8D5D-C9BE3B4CD79A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B4CCD-28F4-4A47-8302-8FACDB0426D7}">
  <dimension ref="A1:S34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6640625" customWidth="1"/>
    <col min="2" max="8" width="19.332031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90">
        <f>DATE(R2,S2,1)</f>
        <v>45870</v>
      </c>
      <c r="F1" s="90"/>
      <c r="G1" s="90"/>
      <c r="H1" s="88">
        <f>DATE(R2,S2,1)</f>
        <v>45870</v>
      </c>
      <c r="R1" s="4" t="s">
        <v>0</v>
      </c>
      <c r="S1" s="4" t="s">
        <v>1</v>
      </c>
    </row>
    <row r="2" spans="1:19" ht="15" customHeight="1" x14ac:dyDescent="0.3">
      <c r="A2" s="67"/>
      <c r="B2" s="67"/>
      <c r="C2" s="67"/>
      <c r="D2" s="67"/>
      <c r="E2" s="90"/>
      <c r="F2" s="90"/>
      <c r="G2" s="90"/>
      <c r="H2" s="88"/>
      <c r="R2" s="3">
        <f>JAN!$R$2</f>
        <v>2025</v>
      </c>
      <c r="S2" s="3">
        <v>8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31</v>
      </c>
      <c r="B4" s="45">
        <f>DATE($R$2,$S$2,(1-WEEKDAY(DATE($R$2,$S$2,1),2))+(COLUMN(B3)-1)+(ROW(K1)-1)*7)</f>
        <v>45866</v>
      </c>
      <c r="C4" s="46">
        <f t="shared" ref="C4:H4" si="0">DATE($R$2,$S$2,(1-WEEKDAY(DATE($R$2,$S$2,1),2))+(COLUMN(C3)-1)+(ROW(L1)-1)*7)</f>
        <v>45867</v>
      </c>
      <c r="D4" s="46">
        <f t="shared" si="0"/>
        <v>45868</v>
      </c>
      <c r="E4" s="46">
        <f t="shared" si="0"/>
        <v>45869</v>
      </c>
      <c r="F4" s="46">
        <f t="shared" si="0"/>
        <v>45870</v>
      </c>
      <c r="G4" s="47">
        <f t="shared" si="0"/>
        <v>45871</v>
      </c>
      <c r="H4" s="48">
        <f t="shared" si="0"/>
        <v>45872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ht="15.9" customHeight="1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ht="15.9" customHeight="1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32</v>
      </c>
      <c r="B10" s="49">
        <f t="shared" ref="B10:H10" si="1">DATE($R$2,$S$2,(1-WEEKDAY(DATE($R$2,$S$2,1),2))+(COLUMN(B4)-1)+(ROW(K2)-1)*7)</f>
        <v>45873</v>
      </c>
      <c r="C10" s="50">
        <f t="shared" si="1"/>
        <v>45874</v>
      </c>
      <c r="D10" s="50">
        <f t="shared" si="1"/>
        <v>45875</v>
      </c>
      <c r="E10" s="50">
        <f t="shared" si="1"/>
        <v>45876</v>
      </c>
      <c r="F10" s="50">
        <f t="shared" si="1"/>
        <v>45877</v>
      </c>
      <c r="G10" s="51">
        <f t="shared" si="1"/>
        <v>45878</v>
      </c>
      <c r="H10" s="52">
        <f t="shared" si="1"/>
        <v>45879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33</v>
      </c>
      <c r="B16" s="49">
        <f t="shared" ref="B16:H16" si="2">DATE($R$2,$S$2,(1-WEEKDAY(DATE($R$2,$S$2,1),2))+(COLUMN(B10)-1)+(ROW(K3)-1)*7)</f>
        <v>45880</v>
      </c>
      <c r="C16" s="50">
        <f t="shared" si="2"/>
        <v>45881</v>
      </c>
      <c r="D16" s="50">
        <f t="shared" si="2"/>
        <v>45882</v>
      </c>
      <c r="E16" s="50">
        <f t="shared" si="2"/>
        <v>45883</v>
      </c>
      <c r="F16" s="50">
        <f t="shared" si="2"/>
        <v>45884</v>
      </c>
      <c r="G16" s="51">
        <f t="shared" si="2"/>
        <v>45885</v>
      </c>
      <c r="H16" s="52">
        <f t="shared" si="2"/>
        <v>45886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ht="15.9" customHeight="1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34</v>
      </c>
      <c r="B22" s="49">
        <f t="shared" ref="B22:H22" si="3">DATE($R$2,$S$2,(1-WEEKDAY(DATE($R$2,$S$2,1),2))+(COLUMN(B16)-1)+(ROW(K4)-1)*7)</f>
        <v>45887</v>
      </c>
      <c r="C22" s="50">
        <f t="shared" si="3"/>
        <v>45888</v>
      </c>
      <c r="D22" s="50">
        <f t="shared" si="3"/>
        <v>45889</v>
      </c>
      <c r="E22" s="50">
        <f t="shared" si="3"/>
        <v>45890</v>
      </c>
      <c r="F22" s="50">
        <f t="shared" si="3"/>
        <v>45891</v>
      </c>
      <c r="G22" s="51">
        <f t="shared" si="3"/>
        <v>45892</v>
      </c>
      <c r="H22" s="52">
        <f t="shared" si="3"/>
        <v>45893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ht="15.9" customHeight="1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84">
        <f>WEEKNUM(B28,21)</f>
        <v>35</v>
      </c>
      <c r="B28" s="49">
        <f t="shared" ref="B28:H28" si="4">DATE($R$2,$S$2,(1-WEEKDAY(DATE($R$2,$S$2,1),2))+(COLUMN(B22)-1)+(ROW(K5)-1)*7)</f>
        <v>45894</v>
      </c>
      <c r="C28" s="50">
        <f t="shared" si="4"/>
        <v>45895</v>
      </c>
      <c r="D28" s="50">
        <f t="shared" si="4"/>
        <v>45896</v>
      </c>
      <c r="E28" s="50">
        <f t="shared" si="4"/>
        <v>45897</v>
      </c>
      <c r="F28" s="50">
        <f t="shared" si="4"/>
        <v>45898</v>
      </c>
      <c r="G28" s="51">
        <f t="shared" si="4"/>
        <v>45899</v>
      </c>
      <c r="H28" s="52">
        <f t="shared" si="4"/>
        <v>45900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ht="15.9" customHeight="1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x14ac:dyDescent="0.3">
      <c r="A33" s="59"/>
      <c r="B33" s="85"/>
      <c r="C33" s="86"/>
      <c r="D33" s="86"/>
      <c r="E33" s="86"/>
      <c r="F33" s="86"/>
      <c r="G33" s="82"/>
      <c r="H33" s="83"/>
    </row>
    <row r="34" spans="1:8" ht="18.75" customHeight="1" x14ac:dyDescent="0.3"/>
  </sheetData>
  <sheetProtection algorithmName="SHA-512" hashValue="Z+qt9DM4H1PECj4QxTNOHbtX+5LD+SHnL5pzk3cA6dkbMN2pchx260rPDI5iPyBXio/LsYeHjmbROB6l67q1AQ==" saltValue="kQdlMEGmCqn1dxcmXazMMg==" spinCount="100000" sheet="1" objects="1" scenarios="1" selectLockedCells="1"/>
  <mergeCells count="43">
    <mergeCell ref="G29:G33"/>
    <mergeCell ref="H29:H33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</mergeCells>
  <conditionalFormatting sqref="B4:H5 B10:H11 B16:H17 B22:H24 B28:H29">
    <cfRule type="expression" dxfId="34" priority="3">
      <formula>MONTH(B4)=$S$2</formula>
    </cfRule>
    <cfRule type="expression" dxfId="33" priority="4">
      <formula>MONTH(B4)&lt;&gt;$S$2</formula>
    </cfRule>
  </conditionalFormatting>
  <pageMargins left="0.28000000000000003" right="0.17" top="0.33" bottom="0.22" header="0.17" footer="0.17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345940A-0B89-4E88-91EC-F3700D66087B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B4:H33</xm:sqref>
        </x14:conditionalFormatting>
        <x14:conditionalFormatting xmlns:xm="http://schemas.microsoft.com/office/excel/2006/main">
          <x14:cfRule type="expression" priority="1" id="{276F7384-0586-47B2-8CA7-DBF2583D8F48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5" id="{51DCD684-A785-4D14-B0FB-691E1D6DEC98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59FB-C4AE-407C-9332-687F6EFB84C4}">
  <dimension ref="A1:S40"/>
  <sheetViews>
    <sheetView showGridLines="0" workbookViewId="0">
      <pane ySplit="3" topLeftCell="A4" activePane="bottomLeft" state="frozen"/>
      <selection pane="bottomLeft" activeCell="B5" sqref="B5:B9"/>
    </sheetView>
  </sheetViews>
  <sheetFormatPr baseColWidth="10" defaultRowHeight="14.4" x14ac:dyDescent="0.3"/>
  <cols>
    <col min="1" max="1" width="5.5546875" customWidth="1"/>
    <col min="2" max="4" width="19.33203125" customWidth="1"/>
    <col min="5" max="5" width="19.6640625" customWidth="1"/>
    <col min="6" max="7" width="19.33203125" customWidth="1"/>
    <col min="8" max="8" width="19.44140625" customWidth="1"/>
    <col min="17" max="17" width="11.44140625" customWidth="1"/>
    <col min="18" max="19" width="11.44140625" hidden="1" customWidth="1"/>
    <col min="20" max="21" width="11.44140625" customWidth="1"/>
  </cols>
  <sheetData>
    <row r="1" spans="1:19" ht="15" customHeight="1" x14ac:dyDescent="0.3">
      <c r="A1" s="67" t="s">
        <v>10</v>
      </c>
      <c r="B1" s="67"/>
      <c r="C1" s="67"/>
      <c r="D1" s="67"/>
      <c r="E1" s="91">
        <f>DATE(R2,S2,1)</f>
        <v>45901</v>
      </c>
      <c r="F1" s="91"/>
      <c r="G1" s="91"/>
      <c r="H1" s="88">
        <f>DATE(R2,S2,1)</f>
        <v>45901</v>
      </c>
      <c r="R1" s="4" t="s">
        <v>0</v>
      </c>
      <c r="S1" s="4" t="s">
        <v>1</v>
      </c>
    </row>
    <row r="2" spans="1:19" ht="18" customHeight="1" x14ac:dyDescent="0.3">
      <c r="A2" s="67"/>
      <c r="B2" s="67"/>
      <c r="C2" s="67"/>
      <c r="D2" s="67"/>
      <c r="E2" s="91"/>
      <c r="F2" s="91"/>
      <c r="G2" s="91"/>
      <c r="H2" s="88"/>
      <c r="R2" s="3">
        <f>JAN!$R$2</f>
        <v>2025</v>
      </c>
      <c r="S2" s="3">
        <v>9</v>
      </c>
    </row>
    <row r="3" spans="1:19" ht="36.75" customHeight="1" thickBot="1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19" ht="18.600000000000001" thickTop="1" x14ac:dyDescent="0.3">
      <c r="A4" s="58">
        <f>WEEKNUM($B$4,21)</f>
        <v>36</v>
      </c>
      <c r="B4" s="45">
        <f>DATE($R$2,$S$2,(1-WEEKDAY(DATE($R$2,$S$2,1),2))+(COLUMN(B3)-1)+(ROW(K1)-1)*7)</f>
        <v>45901</v>
      </c>
      <c r="C4" s="46">
        <f t="shared" ref="C4:H4" si="0">DATE($R$2,$S$2,(1-WEEKDAY(DATE($R$2,$S$2,1),2))+(COLUMN(C3)-1)+(ROW(L1)-1)*7)</f>
        <v>45902</v>
      </c>
      <c r="D4" s="46">
        <f t="shared" si="0"/>
        <v>45903</v>
      </c>
      <c r="E4" s="46">
        <f t="shared" si="0"/>
        <v>45904</v>
      </c>
      <c r="F4" s="46">
        <f t="shared" si="0"/>
        <v>45905</v>
      </c>
      <c r="G4" s="47">
        <f t="shared" si="0"/>
        <v>45906</v>
      </c>
      <c r="H4" s="48">
        <f t="shared" si="0"/>
        <v>45907</v>
      </c>
    </row>
    <row r="5" spans="1:19" x14ac:dyDescent="0.3">
      <c r="A5" s="59"/>
      <c r="B5" s="61"/>
      <c r="C5" s="63"/>
      <c r="D5" s="63"/>
      <c r="E5" s="63"/>
      <c r="F5" s="63"/>
      <c r="G5" s="65"/>
      <c r="H5" s="69"/>
    </row>
    <row r="6" spans="1:19" x14ac:dyDescent="0.3">
      <c r="A6" s="59"/>
      <c r="B6" s="61"/>
      <c r="C6" s="63"/>
      <c r="D6" s="63"/>
      <c r="E6" s="63"/>
      <c r="F6" s="63"/>
      <c r="G6" s="65"/>
      <c r="H6" s="69"/>
    </row>
    <row r="7" spans="1:19" x14ac:dyDescent="0.3">
      <c r="A7" s="59"/>
      <c r="B7" s="61"/>
      <c r="C7" s="63"/>
      <c r="D7" s="63"/>
      <c r="E7" s="63"/>
      <c r="F7" s="63"/>
      <c r="G7" s="65"/>
      <c r="H7" s="69"/>
    </row>
    <row r="8" spans="1:19" x14ac:dyDescent="0.3">
      <c r="A8" s="59"/>
      <c r="B8" s="61"/>
      <c r="C8" s="63"/>
      <c r="D8" s="63"/>
      <c r="E8" s="63"/>
      <c r="F8" s="63"/>
      <c r="G8" s="65"/>
      <c r="H8" s="69"/>
    </row>
    <row r="9" spans="1:19" ht="15" thickBot="1" x14ac:dyDescent="0.35">
      <c r="A9" s="60"/>
      <c r="B9" s="62"/>
      <c r="C9" s="64"/>
      <c r="D9" s="64"/>
      <c r="E9" s="64"/>
      <c r="F9" s="64"/>
      <c r="G9" s="66"/>
      <c r="H9" s="70"/>
    </row>
    <row r="10" spans="1:19" ht="18.600000000000001" thickTop="1" x14ac:dyDescent="0.3">
      <c r="A10" s="71">
        <f>WEEKNUM($B$10,21)</f>
        <v>37</v>
      </c>
      <c r="B10" s="49">
        <f t="shared" ref="B10:H10" si="1">DATE($R$2,$S$2,(1-WEEKDAY(DATE($R$2,$S$2,1),2))+(COLUMN(B4)-1)+(ROW(K2)-1)*7)</f>
        <v>45908</v>
      </c>
      <c r="C10" s="50">
        <f t="shared" si="1"/>
        <v>45909</v>
      </c>
      <c r="D10" s="50">
        <f t="shared" si="1"/>
        <v>45910</v>
      </c>
      <c r="E10" s="50">
        <f t="shared" si="1"/>
        <v>45911</v>
      </c>
      <c r="F10" s="50">
        <f t="shared" si="1"/>
        <v>45912</v>
      </c>
      <c r="G10" s="51">
        <f t="shared" si="1"/>
        <v>45913</v>
      </c>
      <c r="H10" s="52">
        <f t="shared" si="1"/>
        <v>45914</v>
      </c>
    </row>
    <row r="11" spans="1:19" x14ac:dyDescent="0.3">
      <c r="A11" s="72"/>
      <c r="B11" s="74"/>
      <c r="C11" s="76"/>
      <c r="D11" s="76"/>
      <c r="E11" s="76"/>
      <c r="F11" s="76"/>
      <c r="G11" s="78"/>
      <c r="H11" s="80"/>
    </row>
    <row r="12" spans="1:19" ht="15.9" customHeight="1" x14ac:dyDescent="0.3">
      <c r="A12" s="72"/>
      <c r="B12" s="74"/>
      <c r="C12" s="76"/>
      <c r="D12" s="76"/>
      <c r="E12" s="76"/>
      <c r="F12" s="76"/>
      <c r="G12" s="78"/>
      <c r="H12" s="80"/>
    </row>
    <row r="13" spans="1:19" x14ac:dyDescent="0.3">
      <c r="A13" s="72"/>
      <c r="B13" s="74"/>
      <c r="C13" s="76"/>
      <c r="D13" s="76"/>
      <c r="E13" s="76"/>
      <c r="F13" s="76"/>
      <c r="G13" s="78"/>
      <c r="H13" s="80"/>
    </row>
    <row r="14" spans="1:19" x14ac:dyDescent="0.3">
      <c r="A14" s="72"/>
      <c r="B14" s="74"/>
      <c r="C14" s="76"/>
      <c r="D14" s="76"/>
      <c r="E14" s="76"/>
      <c r="F14" s="76"/>
      <c r="G14" s="78"/>
      <c r="H14" s="80"/>
    </row>
    <row r="15" spans="1:19" ht="15" thickBot="1" x14ac:dyDescent="0.35">
      <c r="A15" s="73"/>
      <c r="B15" s="75"/>
      <c r="C15" s="77"/>
      <c r="D15" s="77"/>
      <c r="E15" s="77"/>
      <c r="F15" s="77"/>
      <c r="G15" s="79"/>
      <c r="H15" s="81"/>
    </row>
    <row r="16" spans="1:19" ht="18.600000000000001" thickTop="1" x14ac:dyDescent="0.3">
      <c r="A16" s="58">
        <f>WEEKNUM($B$16,21)</f>
        <v>38</v>
      </c>
      <c r="B16" s="49">
        <f t="shared" ref="B16:H16" si="2">DATE($R$2,$S$2,(1-WEEKDAY(DATE($R$2,$S$2,1),2))+(COLUMN(B10)-1)+(ROW(K3)-1)*7)</f>
        <v>45915</v>
      </c>
      <c r="C16" s="50">
        <f t="shared" si="2"/>
        <v>45916</v>
      </c>
      <c r="D16" s="50">
        <f t="shared" si="2"/>
        <v>45917</v>
      </c>
      <c r="E16" s="50">
        <f t="shared" si="2"/>
        <v>45918</v>
      </c>
      <c r="F16" s="50">
        <f t="shared" si="2"/>
        <v>45919</v>
      </c>
      <c r="G16" s="51">
        <f t="shared" si="2"/>
        <v>45920</v>
      </c>
      <c r="H16" s="52">
        <f t="shared" si="2"/>
        <v>45921</v>
      </c>
    </row>
    <row r="17" spans="1:8" x14ac:dyDescent="0.3">
      <c r="A17" s="59"/>
      <c r="B17" s="74"/>
      <c r="C17" s="76"/>
      <c r="D17" s="76"/>
      <c r="E17" s="76"/>
      <c r="F17" s="76"/>
      <c r="G17" s="78"/>
      <c r="H17" s="80"/>
    </row>
    <row r="18" spans="1:8" x14ac:dyDescent="0.3">
      <c r="A18" s="59"/>
      <c r="B18" s="74"/>
      <c r="C18" s="76"/>
      <c r="D18" s="76"/>
      <c r="E18" s="76"/>
      <c r="F18" s="76"/>
      <c r="G18" s="78"/>
      <c r="H18" s="80"/>
    </row>
    <row r="19" spans="1:8" x14ac:dyDescent="0.3">
      <c r="A19" s="59"/>
      <c r="B19" s="74"/>
      <c r="C19" s="76"/>
      <c r="D19" s="76"/>
      <c r="E19" s="76"/>
      <c r="F19" s="76"/>
      <c r="G19" s="78"/>
      <c r="H19" s="80"/>
    </row>
    <row r="20" spans="1:8" ht="15.9" customHeight="1" x14ac:dyDescent="0.3">
      <c r="A20" s="59"/>
      <c r="B20" s="74"/>
      <c r="C20" s="76"/>
      <c r="D20" s="76"/>
      <c r="E20" s="76"/>
      <c r="F20" s="76"/>
      <c r="G20" s="78"/>
      <c r="H20" s="80"/>
    </row>
    <row r="21" spans="1:8" ht="15" thickBot="1" x14ac:dyDescent="0.35">
      <c r="A21" s="60"/>
      <c r="B21" s="75"/>
      <c r="C21" s="77"/>
      <c r="D21" s="77"/>
      <c r="E21" s="77"/>
      <c r="F21" s="77"/>
      <c r="G21" s="79"/>
      <c r="H21" s="81"/>
    </row>
    <row r="22" spans="1:8" ht="18.600000000000001" thickTop="1" x14ac:dyDescent="0.3">
      <c r="A22" s="71">
        <f>WEEKNUM($B$22,21)</f>
        <v>39</v>
      </c>
      <c r="B22" s="49">
        <f t="shared" ref="B22:H22" si="3">DATE($R$2,$S$2,(1-WEEKDAY(DATE($R$2,$S$2,1),2))+(COLUMN(B16)-1)+(ROW(K4)-1)*7)</f>
        <v>45922</v>
      </c>
      <c r="C22" s="50">
        <f t="shared" si="3"/>
        <v>45923</v>
      </c>
      <c r="D22" s="50">
        <f t="shared" si="3"/>
        <v>45924</v>
      </c>
      <c r="E22" s="50">
        <f t="shared" si="3"/>
        <v>45925</v>
      </c>
      <c r="F22" s="50">
        <f t="shared" si="3"/>
        <v>45926</v>
      </c>
      <c r="G22" s="51">
        <f t="shared" si="3"/>
        <v>45927</v>
      </c>
      <c r="H22" s="52">
        <f t="shared" si="3"/>
        <v>45928</v>
      </c>
    </row>
    <row r="23" spans="1:8" x14ac:dyDescent="0.3">
      <c r="A23" s="72"/>
      <c r="B23" s="74"/>
      <c r="C23" s="76"/>
      <c r="D23" s="76"/>
      <c r="E23" s="76"/>
      <c r="F23" s="76"/>
      <c r="G23" s="78"/>
      <c r="H23" s="80"/>
    </row>
    <row r="24" spans="1:8" x14ac:dyDescent="0.3">
      <c r="A24" s="72"/>
      <c r="B24" s="74"/>
      <c r="C24" s="76"/>
      <c r="D24" s="76"/>
      <c r="E24" s="76"/>
      <c r="F24" s="76"/>
      <c r="G24" s="78"/>
      <c r="H24" s="80"/>
    </row>
    <row r="25" spans="1:8" x14ac:dyDescent="0.3">
      <c r="A25" s="72"/>
      <c r="B25" s="74"/>
      <c r="C25" s="76"/>
      <c r="D25" s="76"/>
      <c r="E25" s="76"/>
      <c r="F25" s="76"/>
      <c r="G25" s="78"/>
      <c r="H25" s="80"/>
    </row>
    <row r="26" spans="1:8" ht="15.9" customHeight="1" x14ac:dyDescent="0.3">
      <c r="A26" s="72"/>
      <c r="B26" s="74"/>
      <c r="C26" s="76"/>
      <c r="D26" s="76"/>
      <c r="E26" s="76"/>
      <c r="F26" s="76"/>
      <c r="G26" s="78"/>
      <c r="H26" s="80"/>
    </row>
    <row r="27" spans="1:8" ht="15" thickBot="1" x14ac:dyDescent="0.35">
      <c r="A27" s="73"/>
      <c r="B27" s="75"/>
      <c r="C27" s="77"/>
      <c r="D27" s="77"/>
      <c r="E27" s="77"/>
      <c r="F27" s="77"/>
      <c r="G27" s="79"/>
      <c r="H27" s="81"/>
    </row>
    <row r="28" spans="1:8" ht="18.600000000000001" thickTop="1" x14ac:dyDescent="0.3">
      <c r="A28" s="58">
        <f>WEEKNUM(B28,21)</f>
        <v>40</v>
      </c>
      <c r="B28" s="53">
        <f t="shared" ref="B28:H28" si="4">DATE($R$2,$S$2,(1-WEEKDAY(DATE($R$2,$S$2,1),2))+(COLUMN(B22)-1)+(ROW(K5)-1)*7)</f>
        <v>45929</v>
      </c>
      <c r="C28" s="54">
        <f t="shared" si="4"/>
        <v>45930</v>
      </c>
      <c r="D28" s="54">
        <f t="shared" si="4"/>
        <v>45931</v>
      </c>
      <c r="E28" s="54">
        <f t="shared" si="4"/>
        <v>45932</v>
      </c>
      <c r="F28" s="54">
        <f t="shared" si="4"/>
        <v>45933</v>
      </c>
      <c r="G28" s="55">
        <f t="shared" si="4"/>
        <v>45934</v>
      </c>
      <c r="H28" s="56">
        <f t="shared" si="4"/>
        <v>45935</v>
      </c>
    </row>
    <row r="29" spans="1:8" x14ac:dyDescent="0.3">
      <c r="A29" s="59"/>
      <c r="B29" s="74"/>
      <c r="C29" s="76"/>
      <c r="D29" s="76"/>
      <c r="E29" s="76"/>
      <c r="F29" s="76"/>
      <c r="G29" s="78"/>
      <c r="H29" s="80"/>
    </row>
    <row r="30" spans="1:8" x14ac:dyDescent="0.3">
      <c r="A30" s="59"/>
      <c r="B30" s="74"/>
      <c r="C30" s="76"/>
      <c r="D30" s="76"/>
      <c r="E30" s="76"/>
      <c r="F30" s="76"/>
      <c r="G30" s="78"/>
      <c r="H30" s="80"/>
    </row>
    <row r="31" spans="1:8" x14ac:dyDescent="0.3">
      <c r="A31" s="59"/>
      <c r="B31" s="74"/>
      <c r="C31" s="76"/>
      <c r="D31" s="76"/>
      <c r="E31" s="76"/>
      <c r="F31" s="76"/>
      <c r="G31" s="78"/>
      <c r="H31" s="80"/>
    </row>
    <row r="32" spans="1:8" ht="15.9" customHeight="1" x14ac:dyDescent="0.3">
      <c r="A32" s="59"/>
      <c r="B32" s="74"/>
      <c r="C32" s="76"/>
      <c r="D32" s="76"/>
      <c r="E32" s="76"/>
      <c r="F32" s="76"/>
      <c r="G32" s="78"/>
      <c r="H32" s="80"/>
    </row>
    <row r="33" spans="1:8" ht="15" thickBot="1" x14ac:dyDescent="0.35">
      <c r="A33" s="60"/>
      <c r="B33" s="75"/>
      <c r="C33" s="77"/>
      <c r="D33" s="77"/>
      <c r="E33" s="77"/>
      <c r="F33" s="77"/>
      <c r="G33" s="79"/>
      <c r="H33" s="81"/>
    </row>
    <row r="34" spans="1:8" ht="18.75" hidden="1" customHeight="1" thickTop="1" x14ac:dyDescent="0.3">
      <c r="A34" s="84">
        <f>WEEKNUM(B34,21)</f>
        <v>41</v>
      </c>
      <c r="B34" s="49">
        <f>DATE($R$2,$S$2,(1-WEEKDAY(DATE($R$2,$S$2,1),2))+(COLUMN(B28)-1)+(ROW(K6)-1)*7)</f>
        <v>45936</v>
      </c>
      <c r="C34" s="49">
        <f t="shared" ref="C34:H34" si="5">DATE($R$2,$S$2,(1-WEEKDAY(DATE($R$2,$S$2,1),2))+(COLUMN(C28)-1)+(ROW(L6)-1)*7)</f>
        <v>45937</v>
      </c>
      <c r="D34" s="49">
        <f t="shared" si="5"/>
        <v>45938</v>
      </c>
      <c r="E34" s="49">
        <f t="shared" si="5"/>
        <v>45939</v>
      </c>
      <c r="F34" s="49">
        <f t="shared" si="5"/>
        <v>45940</v>
      </c>
      <c r="G34" s="49">
        <f t="shared" si="5"/>
        <v>45941</v>
      </c>
      <c r="H34" s="49">
        <f t="shared" si="5"/>
        <v>45942</v>
      </c>
    </row>
    <row r="35" spans="1:8" hidden="1" x14ac:dyDescent="0.3">
      <c r="A35" s="59"/>
      <c r="B35" s="74"/>
      <c r="C35" s="76"/>
      <c r="D35" s="76"/>
      <c r="E35" s="76"/>
      <c r="F35" s="76"/>
      <c r="G35" s="78"/>
      <c r="H35" s="80"/>
    </row>
    <row r="36" spans="1:8" hidden="1" x14ac:dyDescent="0.3">
      <c r="A36" s="59"/>
      <c r="B36" s="74"/>
      <c r="C36" s="76"/>
      <c r="D36" s="76"/>
      <c r="E36" s="76"/>
      <c r="F36" s="76"/>
      <c r="G36" s="78"/>
      <c r="H36" s="80"/>
    </row>
    <row r="37" spans="1:8" hidden="1" x14ac:dyDescent="0.3">
      <c r="A37" s="59"/>
      <c r="B37" s="74"/>
      <c r="C37" s="76"/>
      <c r="D37" s="76"/>
      <c r="E37" s="76"/>
      <c r="F37" s="76"/>
      <c r="G37" s="78"/>
      <c r="H37" s="80"/>
    </row>
    <row r="38" spans="1:8" hidden="1" x14ac:dyDescent="0.3">
      <c r="A38" s="59"/>
      <c r="B38" s="74"/>
      <c r="C38" s="76"/>
      <c r="D38" s="76"/>
      <c r="E38" s="76"/>
      <c r="F38" s="76"/>
      <c r="G38" s="78"/>
      <c r="H38" s="80"/>
    </row>
    <row r="39" spans="1:8" hidden="1" x14ac:dyDescent="0.3">
      <c r="A39" s="59"/>
      <c r="B39" s="85"/>
      <c r="C39" s="86"/>
      <c r="D39" s="86"/>
      <c r="E39" s="86"/>
      <c r="F39" s="86"/>
      <c r="G39" s="82"/>
      <c r="H39" s="83"/>
    </row>
    <row r="40" spans="1:8" ht="15" thickTop="1" x14ac:dyDescent="0.3"/>
  </sheetData>
  <sheetProtection algorithmName="SHA-512" hashValue="VqlwBy20cmWcvIuIT4/qqEur0RNmRzY6yFwz71KGJ+0aFa2MISS9KehDCqFFdsSrJbipev1NdKZlfjKDi6itnA==" saltValue="9djdYu/E/6ZPuhRGc4ZsiA==" spinCount="100000" sheet="1" objects="1" scenarios="1" selectLockedCells="1"/>
  <mergeCells count="51">
    <mergeCell ref="G29:G33"/>
    <mergeCell ref="H29:H33"/>
    <mergeCell ref="A34:A39"/>
    <mergeCell ref="B35:B39"/>
    <mergeCell ref="C35:C39"/>
    <mergeCell ref="D35:D39"/>
    <mergeCell ref="E35:E39"/>
    <mergeCell ref="F35:F39"/>
    <mergeCell ref="G35:G39"/>
    <mergeCell ref="H35:H39"/>
    <mergeCell ref="A28:A33"/>
    <mergeCell ref="B29:B33"/>
    <mergeCell ref="C29:C33"/>
    <mergeCell ref="D29:D33"/>
    <mergeCell ref="E29:E33"/>
    <mergeCell ref="F29:F33"/>
    <mergeCell ref="F23:F27"/>
    <mergeCell ref="G23:G27"/>
    <mergeCell ref="H23:H27"/>
    <mergeCell ref="A16:A21"/>
    <mergeCell ref="B17:B21"/>
    <mergeCell ref="C17:C21"/>
    <mergeCell ref="D17:D21"/>
    <mergeCell ref="E17:E21"/>
    <mergeCell ref="F17:F21"/>
    <mergeCell ref="A22:A27"/>
    <mergeCell ref="B23:B27"/>
    <mergeCell ref="C23:C27"/>
    <mergeCell ref="D23:D27"/>
    <mergeCell ref="E23:E27"/>
    <mergeCell ref="F11:F15"/>
    <mergeCell ref="G11:G15"/>
    <mergeCell ref="H11:H15"/>
    <mergeCell ref="G17:G21"/>
    <mergeCell ref="H17:H21"/>
    <mergeCell ref="A10:A15"/>
    <mergeCell ref="B11:B15"/>
    <mergeCell ref="C11:C15"/>
    <mergeCell ref="D11:D15"/>
    <mergeCell ref="E11:E15"/>
    <mergeCell ref="A1:D2"/>
    <mergeCell ref="E1:G2"/>
    <mergeCell ref="H1:H2"/>
    <mergeCell ref="A4:A9"/>
    <mergeCell ref="B5:B9"/>
    <mergeCell ref="C5:C9"/>
    <mergeCell ref="D5:D9"/>
    <mergeCell ref="E5:E9"/>
    <mergeCell ref="F5:F9"/>
    <mergeCell ref="G5:G9"/>
    <mergeCell ref="H5:H9"/>
  </mergeCells>
  <conditionalFormatting sqref="B4:H5 B10:H11 B16:H17 B22:H24 B28:H29">
    <cfRule type="expression" dxfId="29" priority="8">
      <formula>MONTH(B4)=$S$2</formula>
    </cfRule>
    <cfRule type="expression" dxfId="28" priority="9">
      <formula>MONTH(B4)&lt;&gt;$S$2</formula>
    </cfRule>
  </conditionalFormatting>
  <conditionalFormatting sqref="B34:H35">
    <cfRule type="expression" dxfId="24" priority="3">
      <formula>MONTH(B34)=$S$2</formula>
    </cfRule>
    <cfRule type="expression" dxfId="23" priority="4">
      <formula>MONTH(B34)&lt;&gt;$S$2</formula>
    </cfRule>
  </conditionalFormatting>
  <pageMargins left="0.22" right="0.17" top="0.22" bottom="0.17" header="0.17" footer="0.17"/>
  <pageSetup paperSize="9" fitToWidth="0" fitToHeight="0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068BCC1-B40A-41C8-BF4A-0CAEB66F26D0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B4:H39</xm:sqref>
        </x14:conditionalFormatting>
        <x14:conditionalFormatting xmlns:xm="http://schemas.microsoft.com/office/excel/2006/main">
          <x14:cfRule type="expression" priority="6" id="{EF1F1B98-5F29-449A-87EE-22234FFDD5A0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B5:H7 B9:H9 B11:H11 B14:H15 B17:H18 B20:H21 B23:H24 B26:H27 B29:H30 B32:H33</xm:sqref>
        </x14:conditionalFormatting>
        <x14:conditionalFormatting xmlns:xm="http://schemas.microsoft.com/office/excel/2006/main">
          <x14:cfRule type="expression" priority="10" id="{0F1C33A0-39A5-48BF-A9F0-41D98CF524BD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B8:H8 B12:H13 B19:H19 B25:H25 B31:H31</xm:sqref>
        </x14:conditionalFormatting>
        <x14:conditionalFormatting xmlns:xm="http://schemas.microsoft.com/office/excel/2006/main">
          <x14:cfRule type="expression" priority="1" id="{DA5F3B86-C680-4F26-A0BF-F01A95AB5A39}">
            <xm:f>MATCH(B34,Feiertage!$B:$B,0)&gt;0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B35:H36 B38:H39</xm:sqref>
        </x14:conditionalFormatting>
        <x14:conditionalFormatting xmlns:xm="http://schemas.microsoft.com/office/excel/2006/main">
          <x14:cfRule type="expression" priority="5" id="{D52A76E5-DC35-43A4-A68E-E7A02ED63615}">
            <xm:f>MATCH(#REF!,Feiertage!$B:$B,0)&gt;0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B37:H37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JAN</vt:lpstr>
      <vt:lpstr>FEB</vt:lpstr>
      <vt:lpstr>MRZ</vt:lpstr>
      <vt:lpstr>APR</vt:lpstr>
      <vt:lpstr>MAI</vt:lpstr>
      <vt:lpstr>JUN</vt:lpstr>
      <vt:lpstr>JUL</vt:lpstr>
      <vt:lpstr>AUG</vt:lpstr>
      <vt:lpstr>SEP</vt:lpstr>
      <vt:lpstr>OKT</vt:lpstr>
      <vt:lpstr>NOV</vt:lpstr>
      <vt:lpstr>DEZ</vt:lpstr>
      <vt:lpstr>Feiertage</vt:lpstr>
      <vt:lpstr>APR!Druckbereich</vt:lpstr>
      <vt:lpstr>AUG!Druckbereich</vt:lpstr>
      <vt:lpstr>DEZ!Druckbereich</vt:lpstr>
      <vt:lpstr>FEB!Druckbereich</vt:lpstr>
      <vt:lpstr>Feiertage!Druckbereich</vt:lpstr>
      <vt:lpstr>JAN!Druckbereich</vt:lpstr>
      <vt:lpstr>JUL!Druckbereich</vt:lpstr>
      <vt:lpstr>JUN!Druckbereich</vt:lpstr>
      <vt:lpstr>MAI!Druckbereich</vt:lpstr>
      <vt:lpstr>MRZ!Druckbereich</vt:lpstr>
      <vt:lpstr>NOV!Druckbereich</vt:lpstr>
      <vt:lpstr>OKT!Druckbereich</vt:lpstr>
      <vt:lpstr>SEP!Druckbereich</vt:lpstr>
    </vt:vector>
  </TitlesOfParts>
  <Company>Kiesel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Memic Sejla</dc:creator>
  <cp:lastModifiedBy>Sejla Memic</cp:lastModifiedBy>
  <cp:lastPrinted>2024-09-10T12:29:12Z</cp:lastPrinted>
  <dcterms:created xsi:type="dcterms:W3CDTF">2023-10-02T08:20:44Z</dcterms:created>
  <dcterms:modified xsi:type="dcterms:W3CDTF">2024-09-10T12:30:23Z</dcterms:modified>
</cp:coreProperties>
</file>