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ropbox\OFFICE-LERNEN\Kalendervorlagen\Excel Kalendervorlagen\NEU 2024\"/>
    </mc:Choice>
  </mc:AlternateContent>
  <xr:revisionPtr revIDLastSave="0" documentId="13_ncr:1_{CEAE069B-514C-483C-934D-EA53E019CB9F}" xr6:coauthVersionLast="47" xr6:coauthVersionMax="47" xr10:uidLastSave="{00000000-0000-0000-0000-000000000000}"/>
  <workbookProtection workbookAlgorithmName="SHA-512" workbookHashValue="iTroQ9xSzoyv7iRZ+HUxOzJoNOnNURB6zN5PYyyxoYYICtNL8V2cRcrZ7g4wzMOj8oUQvx7MTQbndC3reh1WLA==" workbookSaltValue="lk3eeLmzIWz/O1djB0MayQ==" workbookSpinCount="100000" lockStructure="1"/>
  <bookViews>
    <workbookView xWindow="-108" yWindow="-108" windowWidth="30936" windowHeight="16776" xr2:uid="{56D66CF7-5B1D-44C6-84A1-8BB8571CED7A}"/>
  </bookViews>
  <sheets>
    <sheet name="JAN" sheetId="3" r:id="rId1"/>
    <sheet name="FEB" sheetId="24" r:id="rId2"/>
    <sheet name="MRZ" sheetId="25" r:id="rId3"/>
    <sheet name="APR" sheetId="26" r:id="rId4"/>
    <sheet name="MAI" sheetId="27" r:id="rId5"/>
    <sheet name="JUN" sheetId="28" r:id="rId6"/>
    <sheet name="JUL" sheetId="29" r:id="rId7"/>
    <sheet name="AUG" sheetId="30" r:id="rId8"/>
    <sheet name="SEP" sheetId="31" r:id="rId9"/>
    <sheet name="OKT" sheetId="32" r:id="rId10"/>
    <sheet name="NOV" sheetId="33" r:id="rId11"/>
    <sheet name="DEZ" sheetId="34" r:id="rId12"/>
    <sheet name="Feiertage" sheetId="23" state="hidden" r:id="rId13"/>
  </sheets>
  <externalReferences>
    <externalReference r:id="rId14"/>
  </externalReferences>
  <definedNames>
    <definedName name="_xlnm._FilterDatabase" localSheetId="12" hidden="1">Feiertage!$I$3:$I$44</definedName>
    <definedName name="Abwesenheit">'[1]Abwesenheitsgründe &amp; Schichten'!$F$2:$F$19</definedName>
    <definedName name="Abwesenheiten">[1]!Tabelle6[#All]</definedName>
    <definedName name="_xlnm.Print_Area" localSheetId="3">APR!$A$1:$H$49</definedName>
    <definedName name="_xlnm.Print_Area" localSheetId="7">AUG!$A$1:$H$49</definedName>
    <definedName name="_xlnm.Print_Area" localSheetId="11">DEZ!$A$1:$H$52</definedName>
    <definedName name="_xlnm.Print_Area" localSheetId="1">FEB!$A$1:$H$49</definedName>
    <definedName name="_xlnm.Print_Area" localSheetId="12">Tabelle1[[#All],[Datum]:[Land]]</definedName>
    <definedName name="_xlnm.Print_Area" localSheetId="0">JAN!$A$1:$H$49</definedName>
    <definedName name="_xlnm.Print_Area" localSheetId="6">JUL!$A$1:$H$49</definedName>
    <definedName name="_xlnm.Print_Area" localSheetId="5">JUN!$A$1:$H$57</definedName>
    <definedName name="_xlnm.Print_Area" localSheetId="4">MAI!$A$1:$H$49</definedName>
    <definedName name="_xlnm.Print_Area" localSheetId="2">MRZ!$A$1:$H$57</definedName>
    <definedName name="_xlnm.Print_Area" localSheetId="10">NOV!$A$1:$H$49</definedName>
    <definedName name="_xlnm.Print_Area" localSheetId="9">OKT!$A$1:$H$49</definedName>
    <definedName name="_xlnm.Print_Area" localSheetId="8">SEP!$A$1:$H$52</definedName>
    <definedName name="Startdatum">[1]!Tabelle2[[#All],[Startdatum]]</definedName>
    <definedName name="UrlaubHalb">'[1]Abwesenheitsgründe &amp; Schichten'!$F$9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3" l="1"/>
  <c r="C49" i="28"/>
  <c r="D49" i="28"/>
  <c r="E49" i="28"/>
  <c r="F49" i="28"/>
  <c r="G49" i="28"/>
  <c r="H49" i="28"/>
  <c r="B49" i="28"/>
  <c r="A49" i="28" s="1"/>
  <c r="C49" i="25"/>
  <c r="D49" i="25"/>
  <c r="E49" i="25"/>
  <c r="F49" i="25"/>
  <c r="G49" i="25"/>
  <c r="H49" i="25"/>
  <c r="B49" i="25"/>
  <c r="A40" i="25"/>
  <c r="A49" i="25"/>
  <c r="G12" i="34"/>
  <c r="G4" i="34"/>
  <c r="F4" i="34"/>
  <c r="R2" i="34"/>
  <c r="E44" i="34" s="1"/>
  <c r="R2" i="33"/>
  <c r="H40" i="33" s="1"/>
  <c r="D4" i="32"/>
  <c r="R2" i="32"/>
  <c r="H40" i="32" s="1"/>
  <c r="R2" i="31"/>
  <c r="C44" i="31" s="1"/>
  <c r="F13" i="30"/>
  <c r="R2" i="30"/>
  <c r="E40" i="30" s="1"/>
  <c r="G13" i="29"/>
  <c r="F4" i="29"/>
  <c r="R2" i="29"/>
  <c r="E40" i="29" s="1"/>
  <c r="F31" i="28"/>
  <c r="D31" i="28"/>
  <c r="F22" i="28"/>
  <c r="E22" i="28"/>
  <c r="D22" i="28"/>
  <c r="D13" i="28"/>
  <c r="B13" i="28"/>
  <c r="A13" i="28" s="1"/>
  <c r="F4" i="28"/>
  <c r="D4" i="28"/>
  <c r="B4" i="28"/>
  <c r="A4" i="28" s="1"/>
  <c r="R2" i="28"/>
  <c r="H40" i="28" s="1"/>
  <c r="D1" i="28"/>
  <c r="C31" i="27"/>
  <c r="C22" i="27"/>
  <c r="R2" i="27"/>
  <c r="H40" i="27" s="1"/>
  <c r="E40" i="26"/>
  <c r="E31" i="26"/>
  <c r="D31" i="26"/>
  <c r="D22" i="26"/>
  <c r="B22" i="26"/>
  <c r="A22" i="26" s="1"/>
  <c r="E13" i="26"/>
  <c r="D13" i="26"/>
  <c r="B13" i="26"/>
  <c r="A13" i="26" s="1"/>
  <c r="D4" i="26"/>
  <c r="B4" i="26"/>
  <c r="A4" i="26" s="1"/>
  <c r="R2" i="26"/>
  <c r="H40" i="26" s="1"/>
  <c r="D40" i="25"/>
  <c r="R2" i="25"/>
  <c r="H40" i="25" s="1"/>
  <c r="R2" i="24"/>
  <c r="G40" i="24" s="1"/>
  <c r="H40" i="24"/>
  <c r="H22" i="24"/>
  <c r="F13" i="24"/>
  <c r="D13" i="24"/>
  <c r="H4" i="24"/>
  <c r="C51" i="23"/>
  <c r="B51" i="23"/>
  <c r="C50" i="23"/>
  <c r="B50" i="23"/>
  <c r="C49" i="23"/>
  <c r="B49" i="23"/>
  <c r="C48" i="23"/>
  <c r="B48" i="23"/>
  <c r="C47" i="23"/>
  <c r="B47" i="23"/>
  <c r="C46" i="23"/>
  <c r="B46" i="23"/>
  <c r="C45" i="23"/>
  <c r="B45" i="23"/>
  <c r="C44" i="23"/>
  <c r="B44" i="23"/>
  <c r="I44" i="23" s="1"/>
  <c r="A44" i="23"/>
  <c r="C43" i="23"/>
  <c r="B43" i="23"/>
  <c r="I43" i="23" s="1"/>
  <c r="A43" i="23"/>
  <c r="C42" i="23"/>
  <c r="B42" i="23"/>
  <c r="I42" i="23" s="1"/>
  <c r="A42" i="23"/>
  <c r="I41" i="23"/>
  <c r="C41" i="23"/>
  <c r="B41" i="23"/>
  <c r="A41" i="23"/>
  <c r="C40" i="23"/>
  <c r="B40" i="23"/>
  <c r="I40" i="23" s="1"/>
  <c r="A40" i="23"/>
  <c r="I39" i="23"/>
  <c r="C39" i="23"/>
  <c r="B39" i="23"/>
  <c r="A39" i="23"/>
  <c r="I38" i="23"/>
  <c r="C38" i="23"/>
  <c r="B38" i="23"/>
  <c r="A38" i="23"/>
  <c r="C37" i="23"/>
  <c r="B37" i="23"/>
  <c r="I37" i="23" s="1"/>
  <c r="A36" i="23"/>
  <c r="B36" i="23" s="1"/>
  <c r="I36" i="23" s="1"/>
  <c r="A35" i="23"/>
  <c r="C35" i="23" s="1"/>
  <c r="C34" i="23"/>
  <c r="B34" i="23"/>
  <c r="I34" i="23" s="1"/>
  <c r="A34" i="23"/>
  <c r="C33" i="23"/>
  <c r="B33" i="23"/>
  <c r="I33" i="23" s="1"/>
  <c r="A33" i="23"/>
  <c r="C32" i="23"/>
  <c r="B32" i="23"/>
  <c r="I32" i="23" s="1"/>
  <c r="A32" i="23"/>
  <c r="A31" i="23"/>
  <c r="C31" i="23" s="1"/>
  <c r="A30" i="23"/>
  <c r="B30" i="23" s="1"/>
  <c r="I30" i="23" s="1"/>
  <c r="A29" i="23"/>
  <c r="C29" i="23" s="1"/>
  <c r="I28" i="23"/>
  <c r="C28" i="23"/>
  <c r="B28" i="23"/>
  <c r="A28" i="23"/>
  <c r="C27" i="23"/>
  <c r="B27" i="23"/>
  <c r="I27" i="23" s="1"/>
  <c r="A27" i="23"/>
  <c r="C26" i="23"/>
  <c r="B26" i="23"/>
  <c r="I26" i="23" s="1"/>
  <c r="A26" i="23"/>
  <c r="I25" i="23"/>
  <c r="C25" i="23"/>
  <c r="B25" i="23"/>
  <c r="A25" i="23"/>
  <c r="C24" i="23"/>
  <c r="B24" i="23"/>
  <c r="I24" i="23" s="1"/>
  <c r="A24" i="23"/>
  <c r="C23" i="23"/>
  <c r="B23" i="23"/>
  <c r="I23" i="23" s="1"/>
  <c r="A23" i="23"/>
  <c r="I22" i="23"/>
  <c r="C22" i="23"/>
  <c r="B22" i="23"/>
  <c r="A22" i="23"/>
  <c r="C21" i="23"/>
  <c r="B21" i="23"/>
  <c r="I21" i="23" s="1"/>
  <c r="A21" i="23"/>
  <c r="C20" i="23"/>
  <c r="B20" i="23"/>
  <c r="I20" i="23" s="1"/>
  <c r="A20" i="23"/>
  <c r="I19" i="23"/>
  <c r="C19" i="23"/>
  <c r="B19" i="23"/>
  <c r="A19" i="23"/>
  <c r="C18" i="23"/>
  <c r="B18" i="23"/>
  <c r="I18" i="23" s="1"/>
  <c r="A18" i="23"/>
  <c r="C17" i="23"/>
  <c r="B17" i="23"/>
  <c r="I17" i="23" s="1"/>
  <c r="A17" i="23"/>
  <c r="A16" i="23"/>
  <c r="B16" i="23" s="1"/>
  <c r="I16" i="23" s="1"/>
  <c r="I13" i="23"/>
  <c r="C13" i="23"/>
  <c r="B13" i="23"/>
  <c r="A13" i="23"/>
  <c r="A12" i="23"/>
  <c r="B12" i="23" s="1"/>
  <c r="I12" i="23" s="1"/>
  <c r="C11" i="23"/>
  <c r="B11" i="23"/>
  <c r="I11" i="23" s="1"/>
  <c r="I10" i="23"/>
  <c r="C10" i="23"/>
  <c r="B10" i="23"/>
  <c r="A10" i="23"/>
  <c r="A8" i="23"/>
  <c r="B8" i="23" s="1"/>
  <c r="I8" i="23" s="1"/>
  <c r="C6" i="23"/>
  <c r="B6" i="23"/>
  <c r="I6" i="23" s="1"/>
  <c r="A6" i="23"/>
  <c r="I5" i="23"/>
  <c r="C5" i="23"/>
  <c r="B5" i="23"/>
  <c r="A5" i="23"/>
  <c r="A4" i="23"/>
  <c r="B4" i="23" s="1"/>
  <c r="I4" i="23" s="1"/>
  <c r="C3" i="23"/>
  <c r="B3" i="23"/>
  <c r="I3" i="23" s="1"/>
  <c r="A3" i="23"/>
  <c r="A2" i="23"/>
  <c r="C2" i="23" s="1"/>
  <c r="P1" i="23"/>
  <c r="O1" i="23"/>
  <c r="A37" i="23" s="1"/>
  <c r="A7" i="23" l="1"/>
  <c r="C7" i="23" s="1"/>
  <c r="A9" i="23"/>
  <c r="C9" i="23" s="1"/>
  <c r="A14" i="23"/>
  <c r="B14" i="23" s="1"/>
  <c r="I14" i="23" s="1"/>
  <c r="A15" i="23"/>
  <c r="C15" i="23" s="1"/>
  <c r="D31" i="32"/>
  <c r="C22" i="25"/>
  <c r="H31" i="24"/>
  <c r="C31" i="25"/>
  <c r="E4" i="27"/>
  <c r="D40" i="24"/>
  <c r="G4" i="29"/>
  <c r="B4" i="32"/>
  <c r="A4" i="32" s="1"/>
  <c r="B40" i="32"/>
  <c r="A40" i="32" s="1"/>
  <c r="H1" i="24"/>
  <c r="D4" i="24"/>
  <c r="D31" i="25"/>
  <c r="C13" i="27"/>
  <c r="F4" i="30"/>
  <c r="F4" i="24"/>
  <c r="F40" i="24"/>
  <c r="C40" i="25"/>
  <c r="E22" i="26"/>
  <c r="E13" i="27"/>
  <c r="E4" i="28"/>
  <c r="B31" i="28"/>
  <c r="A31" i="28" s="1"/>
  <c r="F13" i="29"/>
  <c r="G4" i="30"/>
  <c r="C4" i="32"/>
  <c r="C40" i="32"/>
  <c r="F12" i="34"/>
  <c r="B31" i="26"/>
  <c r="A31" i="26" s="1"/>
  <c r="E22" i="27"/>
  <c r="E31" i="28"/>
  <c r="F22" i="29"/>
  <c r="G13" i="30"/>
  <c r="B13" i="32"/>
  <c r="A13" i="32" s="1"/>
  <c r="C4" i="33"/>
  <c r="F20" i="34"/>
  <c r="G22" i="29"/>
  <c r="F22" i="30"/>
  <c r="C13" i="32"/>
  <c r="C13" i="33"/>
  <c r="G20" i="34"/>
  <c r="H13" i="24"/>
  <c r="C4" i="25"/>
  <c r="F31" i="29"/>
  <c r="G22" i="30"/>
  <c r="D13" i="32"/>
  <c r="C22" i="33"/>
  <c r="F28" i="34"/>
  <c r="E31" i="27"/>
  <c r="D22" i="24"/>
  <c r="D4" i="25"/>
  <c r="E4" i="26"/>
  <c r="B40" i="26"/>
  <c r="A40" i="26" s="1"/>
  <c r="C40" i="27"/>
  <c r="E13" i="28"/>
  <c r="B40" i="28"/>
  <c r="A40" i="28" s="1"/>
  <c r="G31" i="29"/>
  <c r="F31" i="30"/>
  <c r="B22" i="32"/>
  <c r="A22" i="32" s="1"/>
  <c r="C31" i="33"/>
  <c r="G28" i="34"/>
  <c r="F22" i="24"/>
  <c r="C13" i="25"/>
  <c r="D40" i="26"/>
  <c r="E40" i="27"/>
  <c r="F13" i="28"/>
  <c r="E40" i="28"/>
  <c r="F40" i="29"/>
  <c r="G31" i="30"/>
  <c r="C22" i="32"/>
  <c r="C40" i="33"/>
  <c r="F36" i="34"/>
  <c r="D1" i="29"/>
  <c r="G40" i="29"/>
  <c r="F40" i="30"/>
  <c r="D22" i="32"/>
  <c r="D1" i="34"/>
  <c r="G36" i="34"/>
  <c r="B22" i="28"/>
  <c r="A22" i="28" s="1"/>
  <c r="H1" i="29"/>
  <c r="D1" i="30"/>
  <c r="G40" i="30"/>
  <c r="B31" i="32"/>
  <c r="A31" i="32" s="1"/>
  <c r="H1" i="34"/>
  <c r="F44" i="34"/>
  <c r="D13" i="25"/>
  <c r="D31" i="24"/>
  <c r="F31" i="24"/>
  <c r="D22" i="25"/>
  <c r="C4" i="27"/>
  <c r="H1" i="30"/>
  <c r="C31" i="32"/>
  <c r="G44" i="34"/>
  <c r="B4" i="34"/>
  <c r="A4" i="34" s="1"/>
  <c r="B12" i="34"/>
  <c r="A12" i="34" s="1"/>
  <c r="B20" i="34"/>
  <c r="A20" i="34" s="1"/>
  <c r="B28" i="34"/>
  <c r="A28" i="34" s="1"/>
  <c r="B36" i="34"/>
  <c r="A36" i="34" s="1"/>
  <c r="B44" i="34"/>
  <c r="A44" i="34" s="1"/>
  <c r="C4" i="34"/>
  <c r="C12" i="34"/>
  <c r="C20" i="34"/>
  <c r="C28" i="34"/>
  <c r="C36" i="34"/>
  <c r="C44" i="34"/>
  <c r="D4" i="34"/>
  <c r="D12" i="34"/>
  <c r="D20" i="34"/>
  <c r="D28" i="34"/>
  <c r="D36" i="34"/>
  <c r="D44" i="34"/>
  <c r="H4" i="34"/>
  <c r="H12" i="34"/>
  <c r="H20" i="34"/>
  <c r="H28" i="34"/>
  <c r="H36" i="34"/>
  <c r="H44" i="34"/>
  <c r="E4" i="34"/>
  <c r="E12" i="34"/>
  <c r="E20" i="34"/>
  <c r="E28" i="34"/>
  <c r="E36" i="34"/>
  <c r="B4" i="33"/>
  <c r="A4" i="33" s="1"/>
  <c r="B13" i="33"/>
  <c r="A13" i="33" s="1"/>
  <c r="B22" i="33"/>
  <c r="A22" i="33" s="1"/>
  <c r="B31" i="33"/>
  <c r="A31" i="33" s="1"/>
  <c r="B40" i="33"/>
  <c r="A40" i="33" s="1"/>
  <c r="D4" i="33"/>
  <c r="D13" i="33"/>
  <c r="D22" i="33"/>
  <c r="D31" i="33"/>
  <c r="D40" i="33"/>
  <c r="E4" i="33"/>
  <c r="E13" i="33"/>
  <c r="E22" i="33"/>
  <c r="E31" i="33"/>
  <c r="E40" i="33"/>
  <c r="D1" i="33"/>
  <c r="F4" i="33"/>
  <c r="F13" i="33"/>
  <c r="F22" i="33"/>
  <c r="F31" i="33"/>
  <c r="F40" i="33"/>
  <c r="H1" i="33"/>
  <c r="G4" i="33"/>
  <c r="G13" i="33"/>
  <c r="G22" i="33"/>
  <c r="G31" i="33"/>
  <c r="G40" i="33"/>
  <c r="H4" i="33"/>
  <c r="H13" i="33"/>
  <c r="H22" i="33"/>
  <c r="H31" i="33"/>
  <c r="D40" i="32"/>
  <c r="E4" i="32"/>
  <c r="E13" i="32"/>
  <c r="E22" i="32"/>
  <c r="E31" i="32"/>
  <c r="E40" i="32"/>
  <c r="D1" i="32"/>
  <c r="F4" i="32"/>
  <c r="F13" i="32"/>
  <c r="F22" i="32"/>
  <c r="F31" i="32"/>
  <c r="F40" i="32"/>
  <c r="H1" i="32"/>
  <c r="G4" i="32"/>
  <c r="G13" i="32"/>
  <c r="G22" i="32"/>
  <c r="G31" i="32"/>
  <c r="G40" i="32"/>
  <c r="H4" i="32"/>
  <c r="H13" i="32"/>
  <c r="H22" i="32"/>
  <c r="H31" i="32"/>
  <c r="B44" i="31"/>
  <c r="A44" i="31" s="1"/>
  <c r="H44" i="31"/>
  <c r="G44" i="31"/>
  <c r="F44" i="31"/>
  <c r="E44" i="31"/>
  <c r="D44" i="31"/>
  <c r="F36" i="31"/>
  <c r="G4" i="31"/>
  <c r="G36" i="31"/>
  <c r="F4" i="31"/>
  <c r="F12" i="31"/>
  <c r="G12" i="31"/>
  <c r="G28" i="31"/>
  <c r="F20" i="31"/>
  <c r="D1" i="31"/>
  <c r="G20" i="31"/>
  <c r="E36" i="31"/>
  <c r="H1" i="31"/>
  <c r="F28" i="31"/>
  <c r="H4" i="31"/>
  <c r="H28" i="31"/>
  <c r="B4" i="31"/>
  <c r="A4" i="31" s="1"/>
  <c r="B12" i="31"/>
  <c r="A12" i="31" s="1"/>
  <c r="B20" i="31"/>
  <c r="A20" i="31" s="1"/>
  <c r="B28" i="31"/>
  <c r="A28" i="31" s="1"/>
  <c r="B36" i="31"/>
  <c r="A36" i="31" s="1"/>
  <c r="H20" i="31"/>
  <c r="C36" i="31"/>
  <c r="D4" i="31"/>
  <c r="D12" i="31"/>
  <c r="D20" i="31"/>
  <c r="D28" i="31"/>
  <c r="D36" i="31"/>
  <c r="H12" i="31"/>
  <c r="H36" i="31"/>
  <c r="C4" i="31"/>
  <c r="C12" i="31"/>
  <c r="C20" i="31"/>
  <c r="C28" i="31"/>
  <c r="E4" i="31"/>
  <c r="E12" i="31"/>
  <c r="E20" i="31"/>
  <c r="E28" i="31"/>
  <c r="H31" i="30"/>
  <c r="B4" i="30"/>
  <c r="A4" i="30" s="1"/>
  <c r="B13" i="30"/>
  <c r="A13" i="30" s="1"/>
  <c r="B22" i="30"/>
  <c r="A22" i="30" s="1"/>
  <c r="B31" i="30"/>
  <c r="A31" i="30" s="1"/>
  <c r="B40" i="30"/>
  <c r="A40" i="30" s="1"/>
  <c r="H4" i="30"/>
  <c r="H40" i="30"/>
  <c r="C4" i="30"/>
  <c r="C13" i="30"/>
  <c r="C22" i="30"/>
  <c r="C31" i="30"/>
  <c r="C40" i="30"/>
  <c r="H13" i="30"/>
  <c r="D4" i="30"/>
  <c r="D13" i="30"/>
  <c r="D22" i="30"/>
  <c r="D31" i="30"/>
  <c r="D40" i="30"/>
  <c r="H22" i="30"/>
  <c r="E4" i="30"/>
  <c r="E13" i="30"/>
  <c r="E22" i="30"/>
  <c r="E31" i="30"/>
  <c r="B4" i="29"/>
  <c r="A4" i="29" s="1"/>
  <c r="B13" i="29"/>
  <c r="A13" i="29" s="1"/>
  <c r="B22" i="29"/>
  <c r="A22" i="29" s="1"/>
  <c r="B31" i="29"/>
  <c r="A31" i="29" s="1"/>
  <c r="B40" i="29"/>
  <c r="A40" i="29" s="1"/>
  <c r="C4" i="29"/>
  <c r="C13" i="29"/>
  <c r="C22" i="29"/>
  <c r="C31" i="29"/>
  <c r="C40" i="29"/>
  <c r="D4" i="29"/>
  <c r="D13" i="29"/>
  <c r="D22" i="29"/>
  <c r="D31" i="29"/>
  <c r="D40" i="29"/>
  <c r="H4" i="29"/>
  <c r="H13" i="29"/>
  <c r="H22" i="29"/>
  <c r="H31" i="29"/>
  <c r="H40" i="29"/>
  <c r="E4" i="29"/>
  <c r="E13" i="29"/>
  <c r="E22" i="29"/>
  <c r="E31" i="29"/>
  <c r="C4" i="28"/>
  <c r="C13" i="28"/>
  <c r="C22" i="28"/>
  <c r="C31" i="28"/>
  <c r="C40" i="28"/>
  <c r="D40" i="28"/>
  <c r="F40" i="28"/>
  <c r="H1" i="28"/>
  <c r="G4" i="28"/>
  <c r="G13" i="28"/>
  <c r="G22" i="28"/>
  <c r="G31" i="28"/>
  <c r="G40" i="28"/>
  <c r="H4" i="28"/>
  <c r="H13" i="28"/>
  <c r="H22" i="28"/>
  <c r="H31" i="28"/>
  <c r="B4" i="27"/>
  <c r="A4" i="27" s="1"/>
  <c r="B13" i="27"/>
  <c r="A13" i="27" s="1"/>
  <c r="B22" i="27"/>
  <c r="A22" i="27" s="1"/>
  <c r="B31" i="27"/>
  <c r="A31" i="27" s="1"/>
  <c r="B40" i="27"/>
  <c r="A40" i="27" s="1"/>
  <c r="D4" i="27"/>
  <c r="D13" i="27"/>
  <c r="D22" i="27"/>
  <c r="D31" i="27"/>
  <c r="D40" i="27"/>
  <c r="D1" i="27"/>
  <c r="F4" i="27"/>
  <c r="F13" i="27"/>
  <c r="F22" i="27"/>
  <c r="F31" i="27"/>
  <c r="F40" i="27"/>
  <c r="H1" i="27"/>
  <c r="G4" i="27"/>
  <c r="G13" i="27"/>
  <c r="G22" i="27"/>
  <c r="G31" i="27"/>
  <c r="G40" i="27"/>
  <c r="H4" i="27"/>
  <c r="H13" i="27"/>
  <c r="H22" i="27"/>
  <c r="H31" i="27"/>
  <c r="C4" i="26"/>
  <c r="C13" i="26"/>
  <c r="C22" i="26"/>
  <c r="C31" i="26"/>
  <c r="C40" i="26"/>
  <c r="D1" i="26"/>
  <c r="F4" i="26"/>
  <c r="F13" i="26"/>
  <c r="F22" i="26"/>
  <c r="F31" i="26"/>
  <c r="F40" i="26"/>
  <c r="H1" i="26"/>
  <c r="G4" i="26"/>
  <c r="G13" i="26"/>
  <c r="G22" i="26"/>
  <c r="G31" i="26"/>
  <c r="G40" i="26"/>
  <c r="H4" i="26"/>
  <c r="H13" i="26"/>
  <c r="H22" i="26"/>
  <c r="H31" i="26"/>
  <c r="B4" i="25"/>
  <c r="A4" i="25" s="1"/>
  <c r="B13" i="25"/>
  <c r="A13" i="25" s="1"/>
  <c r="B22" i="25"/>
  <c r="A22" i="25" s="1"/>
  <c r="B31" i="25"/>
  <c r="A31" i="25" s="1"/>
  <c r="B40" i="25"/>
  <c r="E4" i="25"/>
  <c r="E13" i="25"/>
  <c r="E22" i="25"/>
  <c r="E31" i="25"/>
  <c r="E40" i="25"/>
  <c r="D1" i="25"/>
  <c r="F4" i="25"/>
  <c r="F13" i="25"/>
  <c r="F22" i="25"/>
  <c r="F31" i="25"/>
  <c r="F40" i="25"/>
  <c r="H1" i="25"/>
  <c r="G4" i="25"/>
  <c r="G13" i="25"/>
  <c r="G22" i="25"/>
  <c r="G31" i="25"/>
  <c r="G40" i="25"/>
  <c r="H4" i="25"/>
  <c r="H13" i="25"/>
  <c r="H22" i="25"/>
  <c r="H31" i="25"/>
  <c r="B4" i="24"/>
  <c r="A4" i="24" s="1"/>
  <c r="B13" i="24"/>
  <c r="A13" i="24" s="1"/>
  <c r="B22" i="24"/>
  <c r="A22" i="24" s="1"/>
  <c r="B31" i="24"/>
  <c r="A31" i="24" s="1"/>
  <c r="B40" i="24"/>
  <c r="A40" i="24" s="1"/>
  <c r="C4" i="24"/>
  <c r="C13" i="24"/>
  <c r="C22" i="24"/>
  <c r="C31" i="24"/>
  <c r="C40" i="24"/>
  <c r="E4" i="24"/>
  <c r="E13" i="24"/>
  <c r="E22" i="24"/>
  <c r="E31" i="24"/>
  <c r="E40" i="24"/>
  <c r="D1" i="24"/>
  <c r="G4" i="24"/>
  <c r="G13" i="24"/>
  <c r="G22" i="24"/>
  <c r="G31" i="24"/>
  <c r="B2" i="23"/>
  <c r="C4" i="23"/>
  <c r="C8" i="23"/>
  <c r="C12" i="23"/>
  <c r="C14" i="23"/>
  <c r="C16" i="23"/>
  <c r="C30" i="23"/>
  <c r="C36" i="23"/>
  <c r="B7" i="23"/>
  <c r="I7" i="23" s="1"/>
  <c r="B9" i="23"/>
  <c r="I9" i="23" s="1"/>
  <c r="B15" i="23"/>
  <c r="I15" i="23" s="1"/>
  <c r="B29" i="23"/>
  <c r="I29" i="23" s="1"/>
  <c r="B31" i="23"/>
  <c r="I31" i="23" s="1"/>
  <c r="B35" i="23"/>
  <c r="I35" i="23" s="1"/>
  <c r="H1" i="3" l="1"/>
  <c r="E1" i="3"/>
  <c r="E40" i="3" l="1"/>
  <c r="H4" i="3" l="1"/>
  <c r="C31" i="3"/>
  <c r="D40" i="3"/>
  <c r="B22" i="3"/>
  <c r="A22" i="3" s="1"/>
  <c r="B13" i="3"/>
  <c r="A13" i="3" s="1"/>
  <c r="D31" i="3"/>
  <c r="C13" i="3"/>
  <c r="E31" i="3"/>
  <c r="C4" i="3"/>
  <c r="E22" i="3"/>
  <c r="F31" i="3"/>
  <c r="D4" i="3"/>
  <c r="F22" i="3"/>
  <c r="G31" i="3"/>
  <c r="E4" i="3"/>
  <c r="H31" i="3"/>
  <c r="F4" i="3"/>
  <c r="G13" i="3"/>
  <c r="H22" i="3"/>
  <c r="B40" i="3"/>
  <c r="A40" i="3" s="1"/>
  <c r="C22" i="3"/>
  <c r="B4" i="3"/>
  <c r="A4" i="3" s="1"/>
  <c r="D22" i="3"/>
  <c r="F40" i="3"/>
  <c r="D13" i="3"/>
  <c r="G40" i="3"/>
  <c r="E13" i="3"/>
  <c r="H40" i="3"/>
  <c r="F13" i="3"/>
  <c r="G22" i="3"/>
  <c r="G4" i="3"/>
  <c r="H13" i="3"/>
  <c r="B31" i="3"/>
  <c r="A31" i="3" s="1"/>
  <c r="C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Ramel</author>
    <author>Memic Sejla</author>
  </authors>
  <commentList>
    <comment ref="D1" authorId="0" shapeId="0" xr:uid="{053FF79B-9A7F-45A3-A0D1-49D470897372}">
      <text>
        <r>
          <rPr>
            <sz val="9"/>
            <color indexed="81"/>
            <rFont val="Century Gothic"/>
            <family val="2"/>
          </rPr>
          <t xml:space="preserve">Ein </t>
        </r>
        <r>
          <rPr>
            <b/>
            <sz val="11"/>
            <color indexed="81"/>
            <rFont val="Century Gothic"/>
            <family val="2"/>
          </rPr>
          <t>x</t>
        </r>
        <r>
          <rPr>
            <sz val="9"/>
            <color indexed="81"/>
            <rFont val="Century Gothic"/>
            <family val="2"/>
          </rPr>
          <t xml:space="preserve"> eingeben, um Feiertage zu markieren.
Markierte Feiertage mit einem x werden automatisch in Deinstplaner mit Farbe Gelb hervorgehoben.</t>
        </r>
      </text>
    </comment>
    <comment ref="E20" authorId="1" shapeId="0" xr:uid="{75097AA8-6DD0-489A-8A4E-AFACAB0A324C}">
      <text>
        <r>
          <rPr>
            <sz val="11"/>
            <color indexed="81"/>
            <rFont val="Century Gothic"/>
            <family val="2"/>
          </rPr>
          <t>Es handelt sich nur auf den Stadtgebiet der schwäbischen Stadt um einen gesetzlichen Feiertag.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<sst xmlns="http://schemas.openxmlformats.org/spreadsheetml/2006/main" count="281" uniqueCount="74">
  <si>
    <t>Jahr</t>
  </si>
  <si>
    <t>Monat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</si>
  <si>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</si>
  <si>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</si>
  <si>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</si>
  <si>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</si>
  <si>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</si>
  <si>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</si>
  <si>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</si>
  <si>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</si>
  <si>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KALENDER</t>
  </si>
  <si>
    <t>Datum</t>
  </si>
  <si>
    <t>Tag</t>
  </si>
  <si>
    <t>Feiertag?</t>
  </si>
  <si>
    <t>Bezeihnung</t>
  </si>
  <si>
    <t>Land</t>
  </si>
  <si>
    <t>Gesetz.?</t>
  </si>
  <si>
    <t>So.</t>
  </si>
  <si>
    <t>Feiertag 
am Sonntag</t>
  </si>
  <si>
    <t>X</t>
  </si>
  <si>
    <t>Markierter 
Feiertag</t>
  </si>
  <si>
    <t>x</t>
  </si>
  <si>
    <t>Neujahr</t>
  </si>
  <si>
    <t>DE / AT / CH</t>
  </si>
  <si>
    <t>Ja</t>
  </si>
  <si>
    <t>Berchtoldstag</t>
  </si>
  <si>
    <t>CH</t>
  </si>
  <si>
    <t>Helige 3 Könige</t>
  </si>
  <si>
    <t>Internationaler Frauentag</t>
  </si>
  <si>
    <t>DE</t>
  </si>
  <si>
    <t>St. Josef</t>
  </si>
  <si>
    <t>Karfreitag</t>
  </si>
  <si>
    <t>DE / CH</t>
  </si>
  <si>
    <t>Ostersonntag</t>
  </si>
  <si>
    <t>Ostermontag</t>
  </si>
  <si>
    <t>DE / AT</t>
  </si>
  <si>
    <t>Näfelser Fahrt</t>
  </si>
  <si>
    <t>Sechseläuten</t>
  </si>
  <si>
    <t>Tag der Arbeit</t>
  </si>
  <si>
    <t>Staatsfeiertag</t>
  </si>
  <si>
    <t>AT</t>
  </si>
  <si>
    <t>Christi Himmelfahrt</t>
  </si>
  <si>
    <t>Pfingstsonntag</t>
  </si>
  <si>
    <t>Pfingstmontag</t>
  </si>
  <si>
    <t>Fronleichnam</t>
  </si>
  <si>
    <t>Peter und Paul</t>
  </si>
  <si>
    <t>Nationalfeiertag  CH</t>
  </si>
  <si>
    <t>Augsburger Friedensfest</t>
  </si>
  <si>
    <t>Mariä Himmelfahrt</t>
  </si>
  <si>
    <t>Genfer Bettag</t>
  </si>
  <si>
    <t>Knabenschiessen</t>
  </si>
  <si>
    <t>Eidgenössischer Dank-, Buss- und Bettag</t>
  </si>
  <si>
    <t>Weltkindertag</t>
  </si>
  <si>
    <t>Mauritiustag</t>
  </si>
  <si>
    <t>St. Niklaus von Flüe</t>
  </si>
  <si>
    <t>St. Leodegar</t>
  </si>
  <si>
    <t>Tag der deutschen Einheit</t>
  </si>
  <si>
    <t>Nationalfeiertag (AT)</t>
  </si>
  <si>
    <t>Reformationstag</t>
  </si>
  <si>
    <t>Allerheiligen</t>
  </si>
  <si>
    <t>Buß- und Bettag</t>
  </si>
  <si>
    <t>Mariä Empfängnis</t>
  </si>
  <si>
    <t>CH / AT</t>
  </si>
  <si>
    <t>1. Weihnachtstag</t>
  </si>
  <si>
    <t>2. Weihnachtstag</t>
  </si>
  <si>
    <t>Karsamstag</t>
  </si>
  <si>
    <t>Nein</t>
  </si>
  <si>
    <t>1. Advent</t>
  </si>
  <si>
    <t>Nikolaus</t>
  </si>
  <si>
    <t>2. Advent</t>
  </si>
  <si>
    <t>3. Advent</t>
  </si>
  <si>
    <t>4. Advent</t>
  </si>
  <si>
    <t>Heiligabend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</si>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</sst>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"/>
    <numFmt numFmtId="166" formatCode="yyyy"/>
    <numFmt numFmtId="167" formatCode="ddd/"/>
  </numFmts>
  <fonts count="2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badi"/>
      <family val="2"/>
    </font>
    <font>
      <sz val="10"/>
      <color theme="1"/>
      <name val="Abadi"/>
      <family val="2"/>
    </font>
    <font>
      <sz val="20"/>
      <color theme="1"/>
      <name val="Abadi"/>
      <family val="2"/>
    </font>
    <font>
      <sz val="14"/>
      <color theme="1"/>
      <name val="Abadi Extra Light"/>
      <family val="2"/>
    </font>
    <font>
      <sz val="14"/>
      <color theme="4" tint="-0.249977111117893"/>
      <name val="Abadi"/>
      <family val="2"/>
    </font>
    <font>
      <sz val="14"/>
      <color rgb="FFC00000"/>
      <name val="Abadi"/>
      <family val="2"/>
    </font>
    <font>
      <sz val="18"/>
      <color theme="1"/>
      <name val="Abadi"/>
      <family val="2"/>
    </font>
    <font>
      <b/>
      <sz val="28"/>
      <color rgb="FFC00000"/>
      <name val="Abadi Extra Light"/>
      <family val="2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0"/>
      <name val="Century Gothic"/>
      <family val="2"/>
    </font>
    <font>
      <b/>
      <sz val="11"/>
      <color theme="1" tint="0.249977111117893"/>
      <name val="Century Gothic"/>
      <family val="2"/>
    </font>
    <font>
      <b/>
      <sz val="16"/>
      <color theme="0"/>
      <name val="Century Gothic"/>
      <family val="2"/>
    </font>
    <font>
      <sz val="11"/>
      <color theme="1" tint="0.249977111117893"/>
      <name val="Century Gothic"/>
      <family val="2"/>
    </font>
    <font>
      <sz val="16"/>
      <color theme="1" tint="0.249977111117893"/>
      <name val="Century Gothic"/>
      <family val="2"/>
    </font>
    <font>
      <sz val="9"/>
      <color indexed="81"/>
      <name val="Century Gothic"/>
      <family val="2"/>
    </font>
    <font>
      <b/>
      <sz val="11"/>
      <color indexed="81"/>
      <name val="Century Gothic"/>
      <family val="2"/>
    </font>
    <font>
      <sz val="11"/>
      <color indexed="81"/>
      <name val="Century Gothic"/>
      <family val="2"/>
    </font>
    <font>
      <sz val="9"/>
      <color indexed="81"/>
      <name val="Segoe UI"/>
      <family val="2"/>
    </font>
    <font>
      <sz val="20"/>
      <name val="Abad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8ACA2"/>
        <bgColor indexed="64"/>
      </patternFill>
    </fill>
    <fill>
      <patternFill patternType="solid">
        <fgColor rgb="FFFBE7E5"/>
        <bgColor indexed="64"/>
      </patternFill>
    </fill>
    <fill>
      <patternFill patternType="solid">
        <fgColor rgb="FFFFF9E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/>
      <right style="thin">
        <color theme="0" tint="-0.249977111117893"/>
      </right>
      <top style="double">
        <color rgb="FFC00000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rgb="FFC00000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rgb="FFC00000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double">
        <color rgb="FFC00000"/>
      </bottom>
      <diagonal/>
    </border>
    <border>
      <left style="thin">
        <color theme="0" tint="-0.249977111117893"/>
      </left>
      <right style="thin">
        <color theme="0" tint="-0.34998626667073579"/>
      </right>
      <top style="double">
        <color rgb="FFC0000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double">
        <color rgb="FFC00000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rgb="FFC0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rgb="FFC00000"/>
      </bottom>
      <diagonal/>
    </border>
    <border>
      <left style="thin">
        <color rgb="FFABD1CB"/>
      </left>
      <right style="thick">
        <color theme="0"/>
      </right>
      <top style="thin">
        <color rgb="FFABD1CB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rgb="FFABD1CB"/>
      </top>
      <bottom style="thick">
        <color theme="0"/>
      </bottom>
      <diagonal/>
    </border>
    <border>
      <left style="thick">
        <color theme="0"/>
      </left>
      <right style="thin">
        <color rgb="FFABD1CB"/>
      </right>
      <top style="thin">
        <color rgb="FFABD1CB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ABD1CB"/>
      </left>
      <right style="thick">
        <color theme="0"/>
      </right>
      <top/>
      <bottom style="thin">
        <color rgb="FF78ACA2"/>
      </bottom>
      <diagonal/>
    </border>
    <border>
      <left style="thick">
        <color theme="0"/>
      </left>
      <right style="thick">
        <color theme="0"/>
      </right>
      <top/>
      <bottom style="thin">
        <color rgb="FF78ACA2"/>
      </bottom>
      <diagonal/>
    </border>
    <border>
      <left style="thick">
        <color theme="0"/>
      </left>
      <right style="thin">
        <color rgb="FFABD1CB"/>
      </right>
      <top/>
      <bottom style="thin">
        <color rgb="FF78ACA2"/>
      </bottom>
      <diagonal/>
    </border>
    <border>
      <left/>
      <right style="thick">
        <color theme="0"/>
      </right>
      <top/>
      <bottom style="thin">
        <color rgb="FF78ACA2"/>
      </bottom>
      <diagonal/>
    </border>
    <border>
      <left style="thin">
        <color rgb="FFABD1CB"/>
      </left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ck">
        <color theme="0"/>
      </left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ck">
        <color theme="0"/>
      </left>
      <right style="thin">
        <color rgb="FFABD1CB"/>
      </right>
      <top style="thin">
        <color rgb="FF78ACA2"/>
      </top>
      <bottom style="thin">
        <color rgb="FF78ACA2"/>
      </bottom>
      <diagonal/>
    </border>
    <border>
      <left/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n">
        <color rgb="FFABD1CB"/>
      </left>
      <right style="thick">
        <color theme="0"/>
      </right>
      <top style="thin">
        <color rgb="FF78ACA2"/>
      </top>
      <bottom style="thin">
        <color rgb="FFABD1CB"/>
      </bottom>
      <diagonal/>
    </border>
    <border>
      <left style="thick">
        <color theme="0"/>
      </left>
      <right style="thick">
        <color theme="0"/>
      </right>
      <top style="thin">
        <color rgb="FF78ACA2"/>
      </top>
      <bottom style="thin">
        <color rgb="FFABD1CB"/>
      </bottom>
      <diagonal/>
    </border>
    <border>
      <left style="thick">
        <color theme="0"/>
      </left>
      <right style="thin">
        <color rgb="FFABD1CB"/>
      </right>
      <top style="thin">
        <color rgb="FF78ACA2"/>
      </top>
      <bottom style="thin">
        <color rgb="FFABD1CB"/>
      </bottom>
      <diagonal/>
    </border>
    <border>
      <left/>
      <right style="thick">
        <color theme="0"/>
      </right>
      <top style="thin">
        <color rgb="FF78ACA2"/>
      </top>
      <bottom/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0" borderId="6" xfId="0" applyNumberFormat="1" applyFont="1" applyBorder="1" applyAlignment="1">
      <alignment vertical="top"/>
    </xf>
    <xf numFmtId="164" fontId="6" fillId="0" borderId="6" xfId="0" applyNumberFormat="1" applyFont="1" applyBorder="1" applyAlignment="1">
      <alignment vertical="top"/>
    </xf>
    <xf numFmtId="164" fontId="7" fillId="0" borderId="9" xfId="0" applyNumberFormat="1" applyFont="1" applyBorder="1" applyAlignment="1">
      <alignment vertical="top"/>
    </xf>
    <xf numFmtId="164" fontId="5" fillId="0" borderId="2" xfId="0" applyNumberFormat="1" applyFont="1" applyBorder="1" applyAlignment="1">
      <alignment vertical="top"/>
    </xf>
    <xf numFmtId="0" fontId="13" fillId="0" borderId="14" xfId="0" applyFont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4" fillId="5" borderId="19" xfId="1" applyFont="1" applyFill="1" applyBorder="1" applyAlignment="1">
      <alignment horizontal="center" vertical="center"/>
    </xf>
    <xf numFmtId="0" fontId="14" fillId="5" borderId="20" xfId="1" applyFont="1" applyFill="1" applyBorder="1" applyAlignment="1">
      <alignment horizontal="center" vertical="center"/>
    </xf>
    <xf numFmtId="0" fontId="14" fillId="5" borderId="20" xfId="1" applyFont="1" applyFill="1" applyBorder="1" applyAlignment="1" applyProtection="1">
      <alignment horizontal="center" vertical="center"/>
      <protection locked="0"/>
    </xf>
    <xf numFmtId="0" fontId="14" fillId="5" borderId="21" xfId="1" applyFont="1" applyFill="1" applyBorder="1" applyAlignment="1" applyProtection="1">
      <alignment horizontal="center" vertical="center"/>
      <protection locked="0"/>
    </xf>
    <xf numFmtId="0" fontId="14" fillId="5" borderId="22" xfId="1" applyFont="1" applyFill="1" applyBorder="1" applyAlignment="1" applyProtection="1">
      <alignment horizontal="center" vertical="center"/>
      <protection locked="0"/>
    </xf>
    <xf numFmtId="0" fontId="15" fillId="0" borderId="0" xfId="1" applyFont="1"/>
    <xf numFmtId="0" fontId="16" fillId="5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14" fontId="15" fillId="0" borderId="0" xfId="1" applyNumberFormat="1" applyFont="1" applyAlignment="1">
      <alignment horizontal="center" vertical="center"/>
    </xf>
    <xf numFmtId="14" fontId="17" fillId="0" borderId="23" xfId="1" quotePrefix="1" applyNumberFormat="1" applyFont="1" applyBorder="1" applyAlignment="1">
      <alignment horizontal="center" vertical="center"/>
    </xf>
    <xf numFmtId="14" fontId="17" fillId="0" borderId="24" xfId="1" applyNumberFormat="1" applyFont="1" applyBorder="1" applyAlignment="1">
      <alignment horizontal="center" vertical="center"/>
    </xf>
    <xf numFmtId="167" fontId="17" fillId="0" borderId="24" xfId="1" applyNumberFormat="1" applyFont="1" applyBorder="1" applyAlignment="1">
      <alignment horizontal="left" vertical="center"/>
    </xf>
    <xf numFmtId="0" fontId="18" fillId="0" borderId="24" xfId="1" applyFont="1" applyBorder="1" applyAlignment="1" applyProtection="1">
      <alignment horizontal="center" vertical="center"/>
      <protection locked="0"/>
    </xf>
    <xf numFmtId="49" fontId="17" fillId="0" borderId="24" xfId="1" applyNumberFormat="1" applyFont="1" applyBorder="1" applyAlignment="1" applyProtection="1">
      <alignment vertical="center"/>
      <protection locked="0"/>
    </xf>
    <xf numFmtId="49" fontId="17" fillId="0" borderId="25" xfId="1" applyNumberFormat="1" applyFont="1" applyBorder="1" applyAlignment="1" applyProtection="1">
      <alignment vertical="center"/>
      <protection locked="0"/>
    </xf>
    <xf numFmtId="0" fontId="17" fillId="0" borderId="26" xfId="1" applyFont="1" applyBorder="1" applyAlignment="1">
      <alignment horizontal="center" vertical="center"/>
    </xf>
    <xf numFmtId="0" fontId="17" fillId="0" borderId="0" xfId="1" applyFont="1"/>
    <xf numFmtId="14" fontId="17" fillId="0" borderId="27" xfId="1" quotePrefix="1" applyNumberFormat="1" applyFont="1" applyBorder="1" applyAlignment="1">
      <alignment horizontal="center" vertical="center"/>
    </xf>
    <xf numFmtId="14" fontId="17" fillId="0" borderId="28" xfId="1" applyNumberFormat="1" applyFont="1" applyBorder="1" applyAlignment="1">
      <alignment horizontal="center" vertical="center"/>
    </xf>
    <xf numFmtId="167" fontId="17" fillId="0" borderId="28" xfId="1" applyNumberFormat="1" applyFont="1" applyBorder="1" applyAlignment="1">
      <alignment horizontal="left" vertical="center"/>
    </xf>
    <xf numFmtId="0" fontId="18" fillId="0" borderId="28" xfId="1" applyFont="1" applyBorder="1" applyAlignment="1" applyProtection="1">
      <alignment horizontal="center" vertical="center"/>
      <protection locked="0"/>
    </xf>
    <xf numFmtId="49" fontId="17" fillId="0" borderId="28" xfId="1" applyNumberFormat="1" applyFont="1" applyBorder="1" applyAlignment="1" applyProtection="1">
      <alignment vertical="center"/>
      <protection locked="0"/>
    </xf>
    <xf numFmtId="49" fontId="17" fillId="0" borderId="29" xfId="1" applyNumberFormat="1" applyFont="1" applyBorder="1" applyAlignment="1" applyProtection="1">
      <alignment vertical="center"/>
      <protection locked="0"/>
    </xf>
    <xf numFmtId="0" fontId="17" fillId="0" borderId="30" xfId="1" applyFont="1" applyBorder="1" applyAlignment="1">
      <alignment horizontal="center" vertical="center"/>
    </xf>
    <xf numFmtId="0" fontId="17" fillId="0" borderId="28" xfId="1" applyFont="1" applyBorder="1" applyAlignment="1" applyProtection="1">
      <alignment vertical="center"/>
      <protection locked="0"/>
    </xf>
    <xf numFmtId="0" fontId="17" fillId="0" borderId="29" xfId="1" applyFont="1" applyBorder="1" applyAlignment="1" applyProtection="1">
      <alignment vertical="center"/>
      <protection locked="0"/>
    </xf>
    <xf numFmtId="14" fontId="17" fillId="0" borderId="27" xfId="1" applyNumberFormat="1" applyFont="1" applyBorder="1" applyAlignment="1" applyProtection="1">
      <alignment horizontal="center" vertical="center"/>
      <protection locked="0"/>
    </xf>
    <xf numFmtId="14" fontId="17" fillId="0" borderId="28" xfId="1" applyNumberFormat="1" applyFont="1" applyBorder="1" applyAlignment="1" applyProtection="1">
      <alignment horizontal="center" vertical="center"/>
      <protection locked="0"/>
    </xf>
    <xf numFmtId="167" fontId="17" fillId="0" borderId="28" xfId="1" applyNumberFormat="1" applyFont="1" applyBorder="1" applyAlignment="1" applyProtection="1">
      <alignment horizontal="left" vertical="center"/>
      <protection locked="0"/>
    </xf>
    <xf numFmtId="14" fontId="17" fillId="0" borderId="31" xfId="1" applyNumberFormat="1" applyFont="1" applyBorder="1" applyAlignment="1" applyProtection="1">
      <alignment horizontal="center" vertical="center"/>
      <protection locked="0"/>
    </xf>
    <xf numFmtId="14" fontId="17" fillId="0" borderId="32" xfId="1" applyNumberFormat="1" applyFont="1" applyBorder="1" applyAlignment="1" applyProtection="1">
      <alignment horizontal="center" vertical="center"/>
      <protection locked="0"/>
    </xf>
    <xf numFmtId="167" fontId="17" fillId="0" borderId="32" xfId="1" applyNumberFormat="1" applyFont="1" applyBorder="1" applyAlignment="1" applyProtection="1">
      <alignment horizontal="left" vertical="center"/>
      <protection locked="0"/>
    </xf>
    <xf numFmtId="0" fontId="18" fillId="0" borderId="32" xfId="1" applyFont="1" applyBorder="1" applyAlignment="1" applyProtection="1">
      <alignment horizontal="center" vertical="center"/>
      <protection locked="0"/>
    </xf>
    <xf numFmtId="0" fontId="17" fillId="0" borderId="32" xfId="1" applyFont="1" applyBorder="1" applyAlignment="1" applyProtection="1">
      <alignment vertical="center"/>
      <protection locked="0"/>
    </xf>
    <xf numFmtId="0" fontId="17" fillId="0" borderId="33" xfId="1" applyFont="1" applyBorder="1" applyAlignment="1" applyProtection="1">
      <alignment vertical="center"/>
      <protection locked="0"/>
    </xf>
    <xf numFmtId="0" fontId="17" fillId="0" borderId="3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164" fontId="5" fillId="0" borderId="3" xfId="0" applyNumberFormat="1" applyFont="1" applyBorder="1" applyAlignment="1" applyProtection="1">
      <alignment horizontal="right" vertical="top"/>
      <protection locked="0"/>
    </xf>
    <xf numFmtId="164" fontId="5" fillId="0" borderId="4" xfId="0" applyNumberFormat="1" applyFont="1" applyBorder="1" applyAlignment="1" applyProtection="1">
      <alignment horizontal="right" vertical="top"/>
      <protection locked="0"/>
    </xf>
    <xf numFmtId="164" fontId="6" fillId="0" borderId="4" xfId="0" applyNumberFormat="1" applyFont="1" applyBorder="1" applyAlignment="1" applyProtection="1">
      <alignment horizontal="right" vertical="top"/>
      <protection locked="0"/>
    </xf>
    <xf numFmtId="164" fontId="7" fillId="0" borderId="7" xfId="0" applyNumberFormat="1" applyFont="1" applyBorder="1" applyAlignment="1" applyProtection="1">
      <alignment horizontal="right" vertical="top"/>
      <protection locked="0"/>
    </xf>
    <xf numFmtId="164" fontId="5" fillId="0" borderId="2" xfId="0" applyNumberFormat="1" applyFont="1" applyBorder="1" applyAlignment="1" applyProtection="1">
      <alignment vertical="top"/>
      <protection locked="0"/>
    </xf>
    <xf numFmtId="164" fontId="5" fillId="0" borderId="6" xfId="0" applyNumberFormat="1" applyFont="1" applyBorder="1" applyAlignment="1" applyProtection="1">
      <alignment vertical="top"/>
      <protection locked="0"/>
    </xf>
    <xf numFmtId="164" fontId="6" fillId="0" borderId="6" xfId="0" applyNumberFormat="1" applyFont="1" applyBorder="1" applyAlignment="1" applyProtection="1">
      <alignment vertical="top"/>
      <protection locked="0"/>
    </xf>
    <xf numFmtId="164" fontId="7" fillId="0" borderId="9" xfId="0" applyNumberFormat="1" applyFont="1" applyBorder="1" applyAlignment="1" applyProtection="1">
      <alignment vertical="top"/>
      <protection locked="0"/>
    </xf>
    <xf numFmtId="164" fontId="11" fillId="0" borderId="4" xfId="0" applyNumberFormat="1" applyFont="1" applyBorder="1" applyAlignment="1" applyProtection="1">
      <alignment horizontal="center" vertical="top"/>
      <protection locked="0"/>
    </xf>
    <xf numFmtId="164" fontId="11" fillId="0" borderId="10" xfId="0" applyNumberFormat="1" applyFont="1" applyBorder="1" applyAlignment="1" applyProtection="1">
      <alignment horizontal="center" vertical="top"/>
      <protection locked="0"/>
    </xf>
    <xf numFmtId="164" fontId="12" fillId="0" borderId="7" xfId="0" applyNumberFormat="1" applyFont="1" applyBorder="1" applyAlignment="1" applyProtection="1">
      <alignment horizontal="center" vertical="top"/>
      <protection locked="0"/>
    </xf>
    <xf numFmtId="164" fontId="12" fillId="0" borderId="11" xfId="0" applyNumberFormat="1" applyFont="1" applyBorder="1" applyAlignment="1" applyProtection="1">
      <alignment horizontal="center" vertical="top"/>
      <protection locked="0"/>
    </xf>
    <xf numFmtId="0" fontId="8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 applyProtection="1">
      <alignment horizontal="center" vertical="top"/>
      <protection locked="0"/>
    </xf>
    <xf numFmtId="164" fontId="10" fillId="0" borderId="13" xfId="0" applyNumberFormat="1" applyFont="1" applyBorder="1" applyAlignment="1" applyProtection="1">
      <alignment horizontal="center" vertical="top"/>
      <protection locked="0"/>
    </xf>
    <xf numFmtId="164" fontId="10" fillId="0" borderId="4" xfId="0" applyNumberFormat="1" applyFont="1" applyBorder="1" applyAlignment="1" applyProtection="1">
      <alignment horizontal="center" vertical="top"/>
      <protection locked="0"/>
    </xf>
    <xf numFmtId="164" fontId="10" fillId="0" borderId="10" xfId="0" applyNumberFormat="1" applyFont="1" applyBorder="1" applyAlignment="1" applyProtection="1">
      <alignment horizontal="center" vertical="top"/>
      <protection locked="0"/>
    </xf>
    <xf numFmtId="164" fontId="10" fillId="0" borderId="5" xfId="0" applyNumberFormat="1" applyFont="1" applyBorder="1" applyAlignment="1" applyProtection="1">
      <alignment horizontal="center" vertical="top"/>
      <protection locked="0"/>
    </xf>
    <xf numFmtId="164" fontId="11" fillId="0" borderId="5" xfId="0" applyNumberFormat="1" applyFont="1" applyBorder="1" applyAlignment="1" applyProtection="1">
      <alignment horizontal="center" vertical="top"/>
      <protection locked="0"/>
    </xf>
    <xf numFmtId="164" fontId="12" fillId="0" borderId="8" xfId="0" applyNumberFormat="1" applyFont="1" applyBorder="1" applyAlignment="1" applyProtection="1">
      <alignment horizontal="center" vertical="top"/>
      <protection locked="0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top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 applyProtection="1">
      <alignment vertical="top"/>
      <protection locked="0"/>
    </xf>
    <xf numFmtId="164" fontId="10" fillId="0" borderId="12" xfId="0" applyNumberFormat="1" applyFont="1" applyBorder="1" applyAlignment="1" applyProtection="1">
      <alignment vertical="top"/>
      <protection locked="0"/>
    </xf>
    <xf numFmtId="164" fontId="1" fillId="0" borderId="4" xfId="0" applyNumberFormat="1" applyFont="1" applyBorder="1" applyAlignment="1" applyProtection="1">
      <alignment vertical="top"/>
      <protection locked="0"/>
    </xf>
    <xf numFmtId="164" fontId="10" fillId="0" borderId="4" xfId="0" applyNumberFormat="1" applyFont="1" applyBorder="1" applyAlignment="1" applyProtection="1">
      <alignment vertical="top"/>
      <protection locked="0"/>
    </xf>
    <xf numFmtId="164" fontId="10" fillId="0" borderId="5" xfId="0" applyNumberFormat="1" applyFont="1" applyBorder="1" applyAlignment="1" applyProtection="1">
      <alignment vertical="top"/>
      <protection locked="0"/>
    </xf>
    <xf numFmtId="164" fontId="11" fillId="0" borderId="4" xfId="0" applyNumberFormat="1" applyFont="1" applyBorder="1" applyAlignment="1" applyProtection="1">
      <alignment vertical="top"/>
      <protection locked="0"/>
    </xf>
    <xf numFmtId="164" fontId="11" fillId="0" borderId="5" xfId="0" applyNumberFormat="1" applyFont="1" applyBorder="1" applyAlignment="1" applyProtection="1">
      <alignment vertical="top"/>
      <protection locked="0"/>
    </xf>
    <xf numFmtId="0" fontId="9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 indent="20"/>
    </xf>
    <xf numFmtId="164" fontId="12" fillId="0" borderId="7" xfId="0" applyNumberFormat="1" applyFont="1" applyBorder="1" applyAlignment="1" applyProtection="1">
      <alignment vertical="top"/>
      <protection locked="0"/>
    </xf>
    <xf numFmtId="164" fontId="12" fillId="0" borderId="8" xfId="0" applyNumberFormat="1" applyFont="1" applyBorder="1" applyAlignment="1" applyProtection="1">
      <alignment vertical="top"/>
      <protection locked="0"/>
    </xf>
    <xf numFmtId="165" fontId="4" fillId="0" borderId="0" xfId="0" applyNumberFormat="1" applyFont="1" applyAlignment="1">
      <alignment horizontal="left" vertical="center" indent="27"/>
    </xf>
    <xf numFmtId="165" fontId="4" fillId="0" borderId="0" xfId="0" applyNumberFormat="1" applyFont="1" applyAlignment="1">
      <alignment horizontal="left" vertical="center" indent="22"/>
    </xf>
    <xf numFmtId="165" fontId="4" fillId="0" borderId="0" xfId="0" applyNumberFormat="1" applyFont="1" applyAlignment="1">
      <alignment horizontal="left" vertical="center" indent="24"/>
    </xf>
    <xf numFmtId="0" fontId="15" fillId="6" borderId="0" xfId="1" applyFont="1" applyFill="1" applyAlignment="1">
      <alignment horizontal="left" vertical="center" wrapText="1" indent="1"/>
    </xf>
    <xf numFmtId="0" fontId="15" fillId="7" borderId="0" xfId="1" applyFont="1" applyFill="1" applyAlignment="1">
      <alignment horizontal="left" vertical="center" wrapText="1" indent="1"/>
    </xf>
    <xf numFmtId="166" fontId="2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 applyProtection="1">
      <alignment horizontal="right" vertical="top"/>
      <protection locked="0"/>
    </xf>
    <xf numFmtId="164" fontId="5" fillId="0" borderId="6" xfId="0" applyNumberFormat="1" applyFont="1" applyBorder="1" applyAlignment="1" applyProtection="1">
      <alignment horizontal="right" vertical="top"/>
      <protection locked="0"/>
    </xf>
    <xf numFmtId="164" fontId="6" fillId="0" borderId="6" xfId="0" applyNumberFormat="1" applyFont="1" applyBorder="1" applyAlignment="1" applyProtection="1">
      <alignment horizontal="right" vertical="top"/>
      <protection locked="0"/>
    </xf>
    <xf numFmtId="164" fontId="7" fillId="0" borderId="9" xfId="0" applyNumberFormat="1" applyFont="1" applyBorder="1" applyAlignment="1" applyProtection="1">
      <alignment horizontal="right" vertical="top"/>
      <protection locked="0"/>
    </xf>
  </cellXfs>
  <cellStyles count="2">
    <cellStyle name="Standard" xfId="0" builtinId="0"/>
    <cellStyle name="Standard 2" xfId="1" xr:uid="{4BEC09B0-637F-456D-AA27-EEA14C8CCC38}"/>
  </cellStyles>
  <dxfs count="76"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</font>
      <fill>
        <patternFill>
          <bgColor rgb="FFFFF9E7"/>
        </patternFill>
      </fill>
    </dxf>
    <dxf>
      <font>
        <b/>
        <i val="0"/>
      </font>
      <fill>
        <patternFill>
          <bgColor rgb="FFFBE7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n">
          <color rgb="FFABD1CB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67" formatCode="ddd/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ABD1CB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1" hidden="0"/>
    </dxf>
    <dxf>
      <border>
        <top style="thin">
          <color rgb="FF78ACA2"/>
        </top>
      </border>
    </dxf>
    <dxf>
      <border diagonalUp="0" diagonalDown="0">
        <left style="thin">
          <color rgb="FF78ACA2"/>
        </left>
        <right style="thin">
          <color rgb="FF78ACA2"/>
        </right>
        <top style="thin">
          <color rgb="FF78ACA2"/>
        </top>
        <bottom style="thin">
          <color rgb="FF78ACA2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entury Gothic"/>
        <family val="2"/>
        <scheme val="none"/>
      </font>
      <fill>
        <patternFill patternType="solid">
          <fgColor indexed="64"/>
          <bgColor rgb="FF78ACA2"/>
        </patternFill>
      </fill>
      <border diagonalUp="0" diagonalDown="0" outline="0">
        <left style="thick">
          <color theme="0"/>
        </left>
        <right style="thick">
          <color theme="0"/>
        </right>
        <top/>
        <bottom/>
      </border>
    </dxf>
  </dxfs>
  <tableStyles count="0" defaultTableStyle="TableStyleMedium2" defaultPivotStyle="PivotStyleLight16"/>
  <colors>
    <mruColors>
      <color rgb="FFFFE5E5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D8270-DA73-44CC-AE98-AF476745B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01C101-C751-447F-B2DF-4E5964390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BEFB6-CFB5-4EFC-BE9C-07BC8428E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666750</xdr:colOff>
      <xdr:row>51</xdr:row>
      <xdr:rowOff>38100</xdr:rowOff>
    </xdr:from>
    <xdr:to>
      <xdr:col>7</xdr:col>
      <xdr:colOff>795985</xdr:colOff>
      <xdr:row>52</xdr:row>
      <xdr:rowOff>14501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7F9031-8FA5-495E-BA8C-CBEB46E23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0401300"/>
          <a:ext cx="976960" cy="16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1B36EE-944A-47AC-B17F-1FAC54804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706755</xdr:colOff>
      <xdr:row>57</xdr:row>
      <xdr:rowOff>30480</xdr:rowOff>
    </xdr:from>
    <xdr:to>
      <xdr:col>7</xdr:col>
      <xdr:colOff>835990</xdr:colOff>
      <xdr:row>58</xdr:row>
      <xdr:rowOff>14501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AD2347-1DD0-43CE-8A62-D344CE84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11109960"/>
          <a:ext cx="997915" cy="1669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CC1F2D-B926-451C-A244-E6D0CEA3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2E81B6-2258-4649-9800-1158E8BF8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721995</xdr:colOff>
      <xdr:row>57</xdr:row>
      <xdr:rowOff>30480</xdr:rowOff>
    </xdr:from>
    <xdr:to>
      <xdr:col>7</xdr:col>
      <xdr:colOff>851230</xdr:colOff>
      <xdr:row>58</xdr:row>
      <xdr:rowOff>14501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F548A-531E-4860-84DE-983DA3466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4015" y="11109960"/>
          <a:ext cx="997915" cy="1669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A90BBC-0581-45DF-9B57-7DECF75A3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48</xdr:row>
      <xdr:rowOff>38100</xdr:rowOff>
    </xdr:from>
    <xdr:to>
      <xdr:col>7</xdr:col>
      <xdr:colOff>805510</xdr:colOff>
      <xdr:row>48</xdr:row>
      <xdr:rowOff>205001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ADF760-58E6-4EED-BBDC-FB62DD165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782175"/>
          <a:ext cx="976960" cy="1669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666750</xdr:colOff>
      <xdr:row>51</xdr:row>
      <xdr:rowOff>38100</xdr:rowOff>
    </xdr:from>
    <xdr:to>
      <xdr:col>7</xdr:col>
      <xdr:colOff>795985</xdr:colOff>
      <xdr:row>52</xdr:row>
      <xdr:rowOff>14501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E8B84-33D0-48EF-8B71-210F3DAB9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11544300"/>
          <a:ext cx="976960" cy="166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jla.memic\Dropbox\OFFICE-LERNEN\Dienstplaner%202023\Dienstplaner%202023.xlsx" TargetMode="External"/><Relationship Id="rId1" Type="http://schemas.openxmlformats.org/officeDocument/2006/relationships/externalLinkPath" Target="/Users/sejla.memic/Dropbox/OFFICE-LERNEN/Dienstplaner%202023/Dienstplan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enstplaner"/>
      <sheetName val="Feiertage"/>
      <sheetName val="Abwesenheitsgründe &amp; Schichten"/>
      <sheetName val="Dienstplaner 2023"/>
    </sheetNames>
    <sheetDataSet>
      <sheetData sheetId="0">
        <row r="11">
          <cell r="B11">
            <v>44927</v>
          </cell>
        </row>
      </sheetData>
      <sheetData sheetId="1"/>
      <sheetData sheetId="2">
        <row r="2">
          <cell r="F2" t="str">
            <v>S1</v>
          </cell>
        </row>
        <row r="3">
          <cell r="F3" t="str">
            <v>S2</v>
          </cell>
        </row>
        <row r="4">
          <cell r="F4" t="str">
            <v>S3</v>
          </cell>
        </row>
        <row r="5">
          <cell r="F5" t="str">
            <v>S4</v>
          </cell>
        </row>
        <row r="6">
          <cell r="F6" t="str">
            <v>S5</v>
          </cell>
        </row>
        <row r="7">
          <cell r="F7" t="str">
            <v>S6</v>
          </cell>
        </row>
        <row r="8">
          <cell r="F8" t="str">
            <v>U</v>
          </cell>
        </row>
        <row r="9">
          <cell r="F9" t="str">
            <v>u</v>
          </cell>
        </row>
        <row r="10">
          <cell r="F10" t="str">
            <v>k</v>
          </cell>
        </row>
        <row r="11">
          <cell r="F11" t="str">
            <v>K 1/2</v>
          </cell>
        </row>
        <row r="12">
          <cell r="F12" t="str">
            <v>kk</v>
          </cell>
        </row>
        <row r="13">
          <cell r="F13" t="str">
            <v>G</v>
          </cell>
        </row>
        <row r="14">
          <cell r="F14" t="str">
            <v>A</v>
          </cell>
        </row>
        <row r="15">
          <cell r="F15" t="str">
            <v>H</v>
          </cell>
        </row>
        <row r="16">
          <cell r="F16" t="str">
            <v>E</v>
          </cell>
        </row>
        <row r="17">
          <cell r="F17" t="str">
            <v>B</v>
          </cell>
        </row>
        <row r="18">
          <cell r="F18" t="str">
            <v>D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7C3683-70A1-4647-B61A-FE25E7BD8F50}" name="Tabelle1" displayName="Tabelle1" ref="A1:G51" totalsRowShown="0" headerRowDxfId="75" dataDxfId="73" headerRowBorderDxfId="74" tableBorderDxfId="72" totalsRowBorderDxfId="71">
  <autoFilter ref="A1:G51" xr:uid="{4EAEEA1E-B5B6-4DDD-9744-8690A2A4EE58}"/>
  <sortState xmlns:xlrd2="http://schemas.microsoft.com/office/spreadsheetml/2017/richdata2" ref="A2:G44">
    <sortCondition ref="G1:G44"/>
  </sortState>
  <tableColumns count="7">
    <tableColumn id="1" xr3:uid="{63288430-50CD-4DCC-A3EA-11CAE375450F}" name="Datum" dataDxfId="70"/>
    <tableColumn id="2" xr3:uid="{90912847-F22B-4E7D-B8D9-007BAB859DCF}" name="Jahr" dataDxfId="69">
      <calculatedColumnFormula>IF(D2="x",A2,"")</calculatedColumnFormula>
    </tableColumn>
    <tableColumn id="8" xr3:uid="{B1DBC0CB-2333-4847-9CDC-55F4A2E34C4C}" name="Tag" dataDxfId="68">
      <calculatedColumnFormula>IF(D2="x",A2,"")</calculatedColumnFormula>
    </tableColumn>
    <tableColumn id="3" xr3:uid="{CC92C1E8-B47B-4CEC-A3BB-F2E7CC4A528B}" name="Feiertag?" dataDxfId="67"/>
    <tableColumn id="4" xr3:uid="{AF03A318-6408-4CEC-96DD-C50D325D33F1}" name="Bezeihnung" dataDxfId="66"/>
    <tableColumn id="5" xr3:uid="{B986956D-5B40-473E-8AA2-9EF30FC45D67}" name="Land" dataDxfId="65"/>
    <tableColumn id="6" xr3:uid="{9D91557C-C4B2-48BA-90A6-706AA33AF9C0}" name="Gesetz.?" dataDxfId="6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1499-446A-4877-A5B7-C4BFB84CF726}">
  <dimension ref="A1:T49"/>
  <sheetViews>
    <sheetView showGridLines="0" tabSelected="1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83" t="s">
        <v>10</v>
      </c>
      <c r="B1" s="83"/>
      <c r="C1" s="83"/>
      <c r="D1" s="83"/>
      <c r="E1" s="84">
        <f>DATE(R2,S2,1)</f>
        <v>45658</v>
      </c>
      <c r="F1" s="84"/>
      <c r="G1" s="84"/>
      <c r="H1" s="92">
        <f>DATE(R2,S2,1)</f>
        <v>45658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3"/>
      <c r="E2" s="84"/>
      <c r="F2" s="84"/>
      <c r="G2" s="84"/>
      <c r="H2" s="92"/>
      <c r="R2" s="7">
        <v>2025</v>
      </c>
      <c r="S2" s="7">
        <v>1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1</v>
      </c>
      <c r="B4" s="6">
        <f>DATE($R$2,$S$2,(1-WEEKDAY(DATE($R$2,$S$2,1),2))+(COLUMN(B3)-1)+(ROW(K1)-1)*7)</f>
        <v>45656</v>
      </c>
      <c r="C4" s="3">
        <f t="shared" ref="C4:H4" si="0">DATE($R$2,$S$2,(1-WEEKDAY(DATE($R$2,$S$2,1),2))+(COLUMN(C3)-1)+(ROW(L1)-1)*7)</f>
        <v>45657</v>
      </c>
      <c r="D4" s="3">
        <f t="shared" si="0"/>
        <v>45658</v>
      </c>
      <c r="E4" s="3">
        <f t="shared" si="0"/>
        <v>45659</v>
      </c>
      <c r="F4" s="3">
        <f t="shared" si="0"/>
        <v>45660</v>
      </c>
      <c r="G4" s="4">
        <f t="shared" si="0"/>
        <v>45661</v>
      </c>
      <c r="H4" s="5">
        <f t="shared" si="0"/>
        <v>45662</v>
      </c>
    </row>
    <row r="5" spans="1:19" x14ac:dyDescent="0.3">
      <c r="A5" s="62"/>
      <c r="B5" s="76"/>
      <c r="C5" s="78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2</v>
      </c>
      <c r="B13" s="49">
        <f>DATE($R$2,$S$2,(1-WEEKDAY(DATE($R$2,$S$2,1),2))+(COLUMN(B4)-1)+(ROW(K2)-1)*7)</f>
        <v>45663</v>
      </c>
      <c r="C13" s="50">
        <f t="shared" ref="C13:H13" si="1">DATE($R$2,$S$2,(1-WEEKDAY(DATE($R$2,$S$2,1),2))+(COLUMN(C4)-1)+(ROW(L2)-1)*7)</f>
        <v>45664</v>
      </c>
      <c r="D13" s="50">
        <f t="shared" si="1"/>
        <v>45665</v>
      </c>
      <c r="E13" s="50">
        <f t="shared" si="1"/>
        <v>45666</v>
      </c>
      <c r="F13" s="50">
        <f t="shared" si="1"/>
        <v>45667</v>
      </c>
      <c r="G13" s="51">
        <f t="shared" si="1"/>
        <v>45668</v>
      </c>
      <c r="H13" s="52">
        <f t="shared" si="1"/>
        <v>45669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3</v>
      </c>
      <c r="B22" s="49">
        <f>DATE($R$2,$S$2,(1-WEEKDAY(DATE($R$2,$S$2,1),2))+(COLUMN(B13)-1)+(ROW(K3)-1)*7)</f>
        <v>45670</v>
      </c>
      <c r="C22" s="50">
        <f t="shared" ref="C22:H22" si="2">DATE($R$2,$S$2,(1-WEEKDAY(DATE($R$2,$S$2,1),2))+(COLUMN(C13)-1)+(ROW(L3)-1)*7)</f>
        <v>45671</v>
      </c>
      <c r="D22" s="50">
        <f t="shared" si="2"/>
        <v>45672</v>
      </c>
      <c r="E22" s="50">
        <f t="shared" si="2"/>
        <v>45673</v>
      </c>
      <c r="F22" s="50">
        <f t="shared" si="2"/>
        <v>45674</v>
      </c>
      <c r="G22" s="51">
        <f t="shared" si="2"/>
        <v>45675</v>
      </c>
      <c r="H22" s="52">
        <f t="shared" si="2"/>
        <v>45676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4</v>
      </c>
      <c r="B31" s="49">
        <f>DATE($R$2,$S$2,(1-WEEKDAY(DATE($R$2,$S$2,1),2))+(COLUMN(B22)-1)+(ROW(K4)-1)*7)</f>
        <v>45677</v>
      </c>
      <c r="C31" s="50">
        <f t="shared" ref="C31:H31" si="3">DATE($R$2,$S$2,(1-WEEKDAY(DATE($R$2,$S$2,1),2))+(COLUMN(C22)-1)+(ROW(L4)-1)*7)</f>
        <v>45678</v>
      </c>
      <c r="D31" s="50">
        <f t="shared" si="3"/>
        <v>45679</v>
      </c>
      <c r="E31" s="50">
        <f t="shared" si="3"/>
        <v>45680</v>
      </c>
      <c r="F31" s="50">
        <f t="shared" si="3"/>
        <v>45681</v>
      </c>
      <c r="G31" s="51">
        <f t="shared" si="3"/>
        <v>45682</v>
      </c>
      <c r="H31" s="52">
        <f t="shared" si="3"/>
        <v>45683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5</v>
      </c>
      <c r="B40" s="49">
        <f>DATE($R$2,$S$2,(1-WEEKDAY(DATE($R$2,$S$2,1),2))+(COLUMN(B31)-1)+(ROW(K5)-1)*7)</f>
        <v>45684</v>
      </c>
      <c r="C40" s="50">
        <f t="shared" ref="C40:H40" si="4">DATE($R$2,$S$2,(1-WEEKDAY(DATE($R$2,$S$2,1),2))+(COLUMN(C31)-1)+(ROW(L5)-1)*7)</f>
        <v>45685</v>
      </c>
      <c r="D40" s="50">
        <f t="shared" si="4"/>
        <v>45686</v>
      </c>
      <c r="E40" s="50">
        <f t="shared" si="4"/>
        <v>45687</v>
      </c>
      <c r="F40" s="50">
        <f t="shared" si="4"/>
        <v>45688</v>
      </c>
      <c r="G40" s="51">
        <f t="shared" si="4"/>
        <v>45689</v>
      </c>
      <c r="H40" s="52">
        <f t="shared" si="4"/>
        <v>45690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n+RMvCmhoWvcEu88p55nP8DRbXFdx/BrBtaU/hSXmEwF7LtFT8lQWYEBYJxLajI+DvOSzk6001yykeaFSpO9wQ==" saltValue="i1IyB/fiT2QbES2is6cS5w==" spinCount="100000" sheet="1" objects="1" scenarios="1" selectLockedCells="1"/>
  <mergeCells count="43">
    <mergeCell ref="H1:H2"/>
    <mergeCell ref="A4:A12"/>
    <mergeCell ref="B5:B12"/>
    <mergeCell ref="C5:C12"/>
    <mergeCell ref="D5:D12"/>
    <mergeCell ref="E5:E12"/>
    <mergeCell ref="F5:F12"/>
    <mergeCell ref="G5:G12"/>
    <mergeCell ref="A1:D2"/>
    <mergeCell ref="E1:G2"/>
    <mergeCell ref="H5:H12"/>
    <mergeCell ref="A13:A21"/>
    <mergeCell ref="B14:B21"/>
    <mergeCell ref="C14:C21"/>
    <mergeCell ref="D14:D21"/>
    <mergeCell ref="E14:E21"/>
    <mergeCell ref="F14:F21"/>
    <mergeCell ref="G14:G21"/>
    <mergeCell ref="H14:H21"/>
    <mergeCell ref="G23:G30"/>
    <mergeCell ref="H23:H30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G41:G48"/>
    <mergeCell ref="H41:H48"/>
    <mergeCell ref="A40:A48"/>
    <mergeCell ref="B41:B48"/>
    <mergeCell ref="C41:C48"/>
    <mergeCell ref="D41:D48"/>
    <mergeCell ref="E41:E48"/>
    <mergeCell ref="F41:F48"/>
  </mergeCells>
  <conditionalFormatting sqref="B4:H5 B13:H14 B22:H23 B31:H33 B40:H41">
    <cfRule type="expression" dxfId="63" priority="3">
      <formula>MONTH(B4)=$S$2</formula>
    </cfRule>
    <cfRule type="expression" dxfId="62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4A741F0-7942-4594-B1D3-FA8AF3CC0F2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E0C2284B-4CDD-4285-A32C-44DD5A65D14A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273E-D047-4BE3-A88B-C489B30E816B}">
  <dimension ref="A1:S49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45931</v>
      </c>
      <c r="E1" s="87"/>
      <c r="F1" s="87"/>
      <c r="G1" s="87"/>
      <c r="H1" s="93">
        <f>DATE(R2,S2,1)</f>
        <v>45931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10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40</v>
      </c>
      <c r="B4" s="53">
        <f>DATE($R$2,$S$2,(1-WEEKDAY(DATE($R$2,$S$2,1),2))+(COLUMN(B3)-1)+(ROW(K1)-1)*7)</f>
        <v>45929</v>
      </c>
      <c r="C4" s="54">
        <f t="shared" ref="C4:H4" si="0">DATE($R$2,$S$2,(1-WEEKDAY(DATE($R$2,$S$2,1),2))+(COLUMN(C3)-1)+(ROW(L1)-1)*7)</f>
        <v>45930</v>
      </c>
      <c r="D4" s="54">
        <f t="shared" si="0"/>
        <v>45931</v>
      </c>
      <c r="E4" s="54">
        <f t="shared" si="0"/>
        <v>45932</v>
      </c>
      <c r="F4" s="54">
        <f t="shared" si="0"/>
        <v>45933</v>
      </c>
      <c r="G4" s="55">
        <f t="shared" si="0"/>
        <v>45934</v>
      </c>
      <c r="H4" s="56">
        <f t="shared" si="0"/>
        <v>45935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41</v>
      </c>
      <c r="B13" s="49">
        <f>DATE($R$2,$S$2,(1-WEEKDAY(DATE($R$2,$S$2,1),2))+(COLUMN(B4)-1)+(ROW(K2)-1)*7)</f>
        <v>45936</v>
      </c>
      <c r="C13" s="50">
        <f t="shared" ref="C13:H13" si="1">DATE($R$2,$S$2,(1-WEEKDAY(DATE($R$2,$S$2,1),2))+(COLUMN(C4)-1)+(ROW(L2)-1)*7)</f>
        <v>45937</v>
      </c>
      <c r="D13" s="50">
        <f t="shared" si="1"/>
        <v>45938</v>
      </c>
      <c r="E13" s="50">
        <f t="shared" si="1"/>
        <v>45939</v>
      </c>
      <c r="F13" s="50">
        <f t="shared" si="1"/>
        <v>45940</v>
      </c>
      <c r="G13" s="51">
        <f t="shared" si="1"/>
        <v>45941</v>
      </c>
      <c r="H13" s="52">
        <f t="shared" si="1"/>
        <v>45942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42</v>
      </c>
      <c r="B22" s="49">
        <f>DATE($R$2,$S$2,(1-WEEKDAY(DATE($R$2,$S$2,1),2))+(COLUMN(B13)-1)+(ROW(K3)-1)*7)</f>
        <v>45943</v>
      </c>
      <c r="C22" s="50">
        <f t="shared" ref="C22:H22" si="2">DATE($R$2,$S$2,(1-WEEKDAY(DATE($R$2,$S$2,1),2))+(COLUMN(C13)-1)+(ROW(L3)-1)*7)</f>
        <v>45944</v>
      </c>
      <c r="D22" s="50">
        <f t="shared" si="2"/>
        <v>45945</v>
      </c>
      <c r="E22" s="50">
        <f t="shared" si="2"/>
        <v>45946</v>
      </c>
      <c r="F22" s="50">
        <f t="shared" si="2"/>
        <v>45947</v>
      </c>
      <c r="G22" s="51">
        <f t="shared" si="2"/>
        <v>45948</v>
      </c>
      <c r="H22" s="52">
        <f t="shared" si="2"/>
        <v>45949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43</v>
      </c>
      <c r="B31" s="49">
        <f>DATE($R$2,$S$2,(1-WEEKDAY(DATE($R$2,$S$2,1),2))+(COLUMN(B22)-1)+(ROW(K4)-1)*7)</f>
        <v>45950</v>
      </c>
      <c r="C31" s="50">
        <f t="shared" ref="C31:H31" si="3">DATE($R$2,$S$2,(1-WEEKDAY(DATE($R$2,$S$2,1),2))+(COLUMN(C22)-1)+(ROW(L4)-1)*7)</f>
        <v>45951</v>
      </c>
      <c r="D31" s="50">
        <f t="shared" si="3"/>
        <v>45952</v>
      </c>
      <c r="E31" s="50">
        <f t="shared" si="3"/>
        <v>45953</v>
      </c>
      <c r="F31" s="50">
        <f t="shared" si="3"/>
        <v>45954</v>
      </c>
      <c r="G31" s="51">
        <f t="shared" si="3"/>
        <v>45955</v>
      </c>
      <c r="H31" s="52">
        <f t="shared" si="3"/>
        <v>45956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44</v>
      </c>
      <c r="B40" s="49">
        <f>DATE($R$2,$S$2,(1-WEEKDAY(DATE($R$2,$S$2,1),2))+(COLUMN(B31)-1)+(ROW(K5)-1)*7)</f>
        <v>45957</v>
      </c>
      <c r="C40" s="50">
        <f t="shared" ref="C40:H40" si="4">DATE($R$2,$S$2,(1-WEEKDAY(DATE($R$2,$S$2,1),2))+(COLUMN(C31)-1)+(ROW(L5)-1)*7)</f>
        <v>45958</v>
      </c>
      <c r="D40" s="50">
        <f t="shared" si="4"/>
        <v>45959</v>
      </c>
      <c r="E40" s="50">
        <f t="shared" si="4"/>
        <v>45960</v>
      </c>
      <c r="F40" s="50">
        <f t="shared" si="4"/>
        <v>45961</v>
      </c>
      <c r="G40" s="51">
        <f t="shared" si="4"/>
        <v>45962</v>
      </c>
      <c r="H40" s="52">
        <f t="shared" si="4"/>
        <v>45963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M0Eg0j/t3wiGIBWbqmMN4CDoYvfxgfyvrkMha1qCHKQ57thm/+u8YJdVRieaas94zbZI6wlYZY/pi1I+gLNtZg==" saltValue="SGKn9gaPG/up2pNp4lLLgQ==" spinCount="100000" sheet="1" objects="1" scenarios="1" selectLockedCells="1"/>
  <mergeCells count="43"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24" priority="3">
      <formula>MONTH(B4)=$S$2</formula>
    </cfRule>
    <cfRule type="expression" dxfId="23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702E802-7A84-497D-A13E-194F2696BF65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8E956FE8-A249-4268-9800-7E959C86D8BE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FD06-77E0-4E92-AF7A-85E86A629561}">
  <dimension ref="A1:S49"/>
  <sheetViews>
    <sheetView showGridLines="0" workbookViewId="0">
      <pane ySplit="3" topLeftCell="A18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9">
        <f>DATE(R2,S2,1)</f>
        <v>45962</v>
      </c>
      <c r="E1" s="89"/>
      <c r="F1" s="89"/>
      <c r="G1" s="89"/>
      <c r="H1" s="93">
        <f>DATE(R2,S2,1)</f>
        <v>45962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9"/>
      <c r="E2" s="89"/>
      <c r="F2" s="89"/>
      <c r="G2" s="89"/>
      <c r="H2" s="93"/>
      <c r="R2" s="7">
        <f>JAN!$R$2</f>
        <v>2025</v>
      </c>
      <c r="S2" s="7">
        <v>11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44</v>
      </c>
      <c r="B4" s="53">
        <f>DATE($R$2,$S$2,(1-WEEKDAY(DATE($R$2,$S$2,1),2))+(COLUMN(B3)-1)+(ROW(K1)-1)*7)</f>
        <v>45957</v>
      </c>
      <c r="C4" s="54">
        <f t="shared" ref="C4:H4" si="0">DATE($R$2,$S$2,(1-WEEKDAY(DATE($R$2,$S$2,1),2))+(COLUMN(C3)-1)+(ROW(L1)-1)*7)</f>
        <v>45958</v>
      </c>
      <c r="D4" s="54">
        <f t="shared" si="0"/>
        <v>45959</v>
      </c>
      <c r="E4" s="54">
        <f t="shared" si="0"/>
        <v>45960</v>
      </c>
      <c r="F4" s="54">
        <f t="shared" si="0"/>
        <v>45961</v>
      </c>
      <c r="G4" s="55">
        <f t="shared" si="0"/>
        <v>45962</v>
      </c>
      <c r="H4" s="56">
        <f t="shared" si="0"/>
        <v>45963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45</v>
      </c>
      <c r="B13" s="49">
        <f>DATE($R$2,$S$2,(1-WEEKDAY(DATE($R$2,$S$2,1),2))+(COLUMN(B4)-1)+(ROW(K2)-1)*7)</f>
        <v>45964</v>
      </c>
      <c r="C13" s="50">
        <f t="shared" ref="C13:H13" si="1">DATE($R$2,$S$2,(1-WEEKDAY(DATE($R$2,$S$2,1),2))+(COLUMN(C4)-1)+(ROW(L2)-1)*7)</f>
        <v>45965</v>
      </c>
      <c r="D13" s="50">
        <f t="shared" si="1"/>
        <v>45966</v>
      </c>
      <c r="E13" s="50">
        <f t="shared" si="1"/>
        <v>45967</v>
      </c>
      <c r="F13" s="50">
        <f t="shared" si="1"/>
        <v>45968</v>
      </c>
      <c r="G13" s="51">
        <f t="shared" si="1"/>
        <v>45969</v>
      </c>
      <c r="H13" s="52">
        <f t="shared" si="1"/>
        <v>45970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46</v>
      </c>
      <c r="B22" s="49">
        <f>DATE($R$2,$S$2,(1-WEEKDAY(DATE($R$2,$S$2,1),2))+(COLUMN(B13)-1)+(ROW(K3)-1)*7)</f>
        <v>45971</v>
      </c>
      <c r="C22" s="50">
        <f t="shared" ref="C22:H22" si="2">DATE($R$2,$S$2,(1-WEEKDAY(DATE($R$2,$S$2,1),2))+(COLUMN(C13)-1)+(ROW(L3)-1)*7)</f>
        <v>45972</v>
      </c>
      <c r="D22" s="50">
        <f t="shared" si="2"/>
        <v>45973</v>
      </c>
      <c r="E22" s="50">
        <f t="shared" si="2"/>
        <v>45974</v>
      </c>
      <c r="F22" s="50">
        <f t="shared" si="2"/>
        <v>45975</v>
      </c>
      <c r="G22" s="51">
        <f t="shared" si="2"/>
        <v>45976</v>
      </c>
      <c r="H22" s="52">
        <f t="shared" si="2"/>
        <v>45977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47</v>
      </c>
      <c r="B31" s="49">
        <f>DATE($R$2,$S$2,(1-WEEKDAY(DATE($R$2,$S$2,1),2))+(COLUMN(B22)-1)+(ROW(K4)-1)*7)</f>
        <v>45978</v>
      </c>
      <c r="C31" s="50">
        <f t="shared" ref="C31:H31" si="3">DATE($R$2,$S$2,(1-WEEKDAY(DATE($R$2,$S$2,1),2))+(COLUMN(C22)-1)+(ROW(L4)-1)*7)</f>
        <v>45979</v>
      </c>
      <c r="D31" s="50">
        <f t="shared" si="3"/>
        <v>45980</v>
      </c>
      <c r="E31" s="50">
        <f t="shared" si="3"/>
        <v>45981</v>
      </c>
      <c r="F31" s="50">
        <f t="shared" si="3"/>
        <v>45982</v>
      </c>
      <c r="G31" s="51">
        <f t="shared" si="3"/>
        <v>45983</v>
      </c>
      <c r="H31" s="52">
        <f t="shared" si="3"/>
        <v>45984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48</v>
      </c>
      <c r="B40" s="49">
        <f>DATE($R$2,$S$2,(1-WEEKDAY(DATE($R$2,$S$2,1),2))+(COLUMN(B31)-1)+(ROW(K5)-1)*7)</f>
        <v>45985</v>
      </c>
      <c r="C40" s="50">
        <f t="shared" ref="C40:H40" si="4">DATE($R$2,$S$2,(1-WEEKDAY(DATE($R$2,$S$2,1),2))+(COLUMN(C31)-1)+(ROW(L5)-1)*7)</f>
        <v>45986</v>
      </c>
      <c r="D40" s="50">
        <f t="shared" si="4"/>
        <v>45987</v>
      </c>
      <c r="E40" s="50">
        <f t="shared" si="4"/>
        <v>45988</v>
      </c>
      <c r="F40" s="50">
        <f t="shared" si="4"/>
        <v>45989</v>
      </c>
      <c r="G40" s="51">
        <f t="shared" si="4"/>
        <v>45990</v>
      </c>
      <c r="H40" s="52">
        <f t="shared" si="4"/>
        <v>45991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cmWCsf13r/cccBeMXa0iS6lhMDhlEV8C5TQ1DLTi8eBzmkaIsZndii0lY3REUOMIgAVO/elifpxhkvqdeauwow==" saltValue="0H/AHsfutXzKaml/sWk6aQ==" spinCount="100000" sheet="1" objects="1" scenarios="1" selectLockedCells="1"/>
  <mergeCells count="43"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20" priority="3">
      <formula>MONTH(B4)=$S$2</formula>
    </cfRule>
    <cfRule type="expression" dxfId="19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D24CE88-6985-4208-B757-B84F3EDB635B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9CD109E9-0F14-4805-A83B-447513D1263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FCAA-5BC2-40CC-A76D-4CC6449EA93D}">
  <dimension ref="A1:S51"/>
  <sheetViews>
    <sheetView showGridLines="0" workbookViewId="0">
      <pane ySplit="3" topLeftCell="A4" activePane="bottomLeft" state="frozen"/>
      <selection pane="bottomLeft" activeCell="B5" sqref="B5:B11"/>
    </sheetView>
  </sheetViews>
  <sheetFormatPr baseColWidth="10" defaultRowHeight="14.4" x14ac:dyDescent="0.3"/>
  <cols>
    <col min="1" max="1" width="5.6640625" customWidth="1"/>
    <col min="2" max="2" width="12.6640625" customWidth="1"/>
    <col min="3" max="3" width="12.88671875" customWidth="1"/>
    <col min="4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8">
        <f>DATE(R2,S2,1)</f>
        <v>45992</v>
      </c>
      <c r="E1" s="88"/>
      <c r="F1" s="88"/>
      <c r="G1" s="88"/>
      <c r="H1" s="93">
        <f>DATE(R2,S2,1)</f>
        <v>45992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8"/>
      <c r="E2" s="88"/>
      <c r="F2" s="88"/>
      <c r="G2" s="88"/>
      <c r="H2" s="93"/>
      <c r="R2" s="7">
        <f>JAN!$R$2</f>
        <v>2025</v>
      </c>
      <c r="S2" s="7">
        <v>12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49</v>
      </c>
      <c r="B4" s="53">
        <f>DATE($R$2,$S$2,(1-WEEKDAY(DATE($R$2,$S$2,1),2))+(COLUMN(B3)-1)+(ROW(K1)-1)*7)</f>
        <v>45992</v>
      </c>
      <c r="C4" s="54">
        <f t="shared" ref="C4:H4" si="0">DATE($R$2,$S$2,(1-WEEKDAY(DATE($R$2,$S$2,1),2))+(COLUMN(C3)-1)+(ROW(L1)-1)*7)</f>
        <v>45993</v>
      </c>
      <c r="D4" s="54">
        <f t="shared" si="0"/>
        <v>45994</v>
      </c>
      <c r="E4" s="54">
        <f t="shared" si="0"/>
        <v>45995</v>
      </c>
      <c r="F4" s="54">
        <f t="shared" si="0"/>
        <v>45996</v>
      </c>
      <c r="G4" s="55">
        <f t="shared" si="0"/>
        <v>45997</v>
      </c>
      <c r="H4" s="56">
        <f t="shared" si="0"/>
        <v>45998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ht="15" thickBot="1" x14ac:dyDescent="0.35">
      <c r="A11" s="71"/>
      <c r="B11" s="77"/>
      <c r="C11" s="80"/>
      <c r="D11" s="80"/>
      <c r="E11" s="80"/>
      <c r="F11" s="80"/>
      <c r="G11" s="82"/>
      <c r="H11" s="86"/>
    </row>
    <row r="12" spans="1:19" ht="18.600000000000001" thickTop="1" x14ac:dyDescent="0.3">
      <c r="A12" s="73">
        <f>WEEKNUM($B$12,21)</f>
        <v>50</v>
      </c>
      <c r="B12" s="49">
        <f>DATE($R$2,$S$2,(1-WEEKDAY(DATE($R$2,$S$2,1),2))+(COLUMN(B4)-1)+(ROW(K2)-1)*7)</f>
        <v>45999</v>
      </c>
      <c r="C12" s="50">
        <f t="shared" ref="C12:H12" si="1">DATE($R$2,$S$2,(1-WEEKDAY(DATE($R$2,$S$2,1),2))+(COLUMN(C4)-1)+(ROW(L2)-1)*7)</f>
        <v>46000</v>
      </c>
      <c r="D12" s="50">
        <f t="shared" si="1"/>
        <v>46001</v>
      </c>
      <c r="E12" s="50">
        <f t="shared" si="1"/>
        <v>46002</v>
      </c>
      <c r="F12" s="50">
        <f t="shared" si="1"/>
        <v>46003</v>
      </c>
      <c r="G12" s="51">
        <f t="shared" si="1"/>
        <v>46004</v>
      </c>
      <c r="H12" s="52">
        <f t="shared" si="1"/>
        <v>46005</v>
      </c>
    </row>
    <row r="13" spans="1:19" x14ac:dyDescent="0.3">
      <c r="A13" s="74"/>
      <c r="B13" s="63"/>
      <c r="C13" s="65"/>
      <c r="D13" s="65"/>
      <c r="E13" s="65"/>
      <c r="F13" s="65"/>
      <c r="G13" s="57"/>
      <c r="H13" s="59"/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ht="15" thickBot="1" x14ac:dyDescent="0.35">
      <c r="A19" s="75"/>
      <c r="B19" s="72"/>
      <c r="C19" s="67"/>
      <c r="D19" s="67"/>
      <c r="E19" s="67"/>
      <c r="F19" s="67"/>
      <c r="G19" s="68"/>
      <c r="H19" s="69"/>
    </row>
    <row r="20" spans="1:8" ht="18.600000000000001" thickTop="1" x14ac:dyDescent="0.3">
      <c r="A20" s="70">
        <f>WEEKNUM($B$20,21)</f>
        <v>51</v>
      </c>
      <c r="B20" s="49">
        <f t="shared" ref="B20:H20" si="2">DATE($R$2,$S$2,(1-WEEKDAY(DATE($R$2,$S$2,1),2))+(COLUMN(B12)-1)+(ROW(K3)-1)*7)</f>
        <v>46006</v>
      </c>
      <c r="C20" s="50">
        <f t="shared" si="2"/>
        <v>46007</v>
      </c>
      <c r="D20" s="50">
        <f t="shared" si="2"/>
        <v>46008</v>
      </c>
      <c r="E20" s="50">
        <f t="shared" si="2"/>
        <v>46009</v>
      </c>
      <c r="F20" s="50">
        <f t="shared" si="2"/>
        <v>46010</v>
      </c>
      <c r="G20" s="51">
        <f t="shared" si="2"/>
        <v>46011</v>
      </c>
      <c r="H20" s="52">
        <f t="shared" si="2"/>
        <v>46012</v>
      </c>
    </row>
    <row r="21" spans="1:8" x14ac:dyDescent="0.3">
      <c r="A21" s="62"/>
      <c r="B21" s="63"/>
      <c r="C21" s="65"/>
      <c r="D21" s="65"/>
      <c r="E21" s="65"/>
      <c r="F21" s="65"/>
      <c r="G21" s="57"/>
      <c r="H21" s="59"/>
    </row>
    <row r="22" spans="1:8" x14ac:dyDescent="0.3">
      <c r="A22" s="62"/>
      <c r="B22" s="63"/>
      <c r="C22" s="65"/>
      <c r="D22" s="65"/>
      <c r="E22" s="65"/>
      <c r="F22" s="65"/>
      <c r="G22" s="57"/>
      <c r="H22" s="59"/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ht="15" thickBot="1" x14ac:dyDescent="0.35">
      <c r="A27" s="71"/>
      <c r="B27" s="72"/>
      <c r="C27" s="67"/>
      <c r="D27" s="67"/>
      <c r="E27" s="67"/>
      <c r="F27" s="67"/>
      <c r="G27" s="68"/>
      <c r="H27" s="69"/>
    </row>
    <row r="28" spans="1:8" ht="18.600000000000001" thickTop="1" x14ac:dyDescent="0.3">
      <c r="A28" s="73">
        <f>WEEKNUM($B$28,21)</f>
        <v>52</v>
      </c>
      <c r="B28" s="49">
        <f t="shared" ref="B28:H28" si="3">DATE($R$2,$S$2,(1-WEEKDAY(DATE($R$2,$S$2,1),2))+(COLUMN(B20)-1)+(ROW(K4)-1)*7)</f>
        <v>46013</v>
      </c>
      <c r="C28" s="50">
        <f t="shared" si="3"/>
        <v>46014</v>
      </c>
      <c r="D28" s="50">
        <f t="shared" si="3"/>
        <v>46015</v>
      </c>
      <c r="E28" s="50">
        <f t="shared" si="3"/>
        <v>46016</v>
      </c>
      <c r="F28" s="50">
        <f t="shared" si="3"/>
        <v>46017</v>
      </c>
      <c r="G28" s="51">
        <f t="shared" si="3"/>
        <v>46018</v>
      </c>
      <c r="H28" s="52">
        <f t="shared" si="3"/>
        <v>46019</v>
      </c>
    </row>
    <row r="29" spans="1:8" x14ac:dyDescent="0.3">
      <c r="A29" s="74"/>
      <c r="B29" s="63"/>
      <c r="C29" s="65"/>
      <c r="D29" s="65"/>
      <c r="E29" s="65"/>
      <c r="F29" s="65"/>
      <c r="G29" s="57"/>
      <c r="H29" s="59"/>
    </row>
    <row r="30" spans="1:8" x14ac:dyDescent="0.3">
      <c r="A30" s="74"/>
      <c r="B30" s="63"/>
      <c r="C30" s="65"/>
      <c r="D30" s="65"/>
      <c r="E30" s="65"/>
      <c r="F30" s="65"/>
      <c r="G30" s="57"/>
      <c r="H30" s="59"/>
    </row>
    <row r="31" spans="1:8" x14ac:dyDescent="0.3">
      <c r="A31" s="74"/>
      <c r="B31" s="63"/>
      <c r="C31" s="65"/>
      <c r="D31" s="65"/>
      <c r="E31" s="65"/>
      <c r="F31" s="65"/>
      <c r="G31" s="57"/>
      <c r="H31" s="59"/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ht="15" thickBot="1" x14ac:dyDescent="0.35">
      <c r="A35" s="75"/>
      <c r="B35" s="72"/>
      <c r="C35" s="67"/>
      <c r="D35" s="67"/>
      <c r="E35" s="67"/>
      <c r="F35" s="67"/>
      <c r="G35" s="68"/>
      <c r="H35" s="69"/>
    </row>
    <row r="36" spans="1:8" ht="18.600000000000001" thickTop="1" x14ac:dyDescent="0.3">
      <c r="A36" s="61">
        <f>WEEKNUM(B36,21)</f>
        <v>1</v>
      </c>
      <c r="B36" s="49">
        <f t="shared" ref="B36:H36" si="4">DATE($R$2,$S$2,(1-WEEKDAY(DATE($R$2,$S$2,1),2))+(COLUMN(B28)-1)+(ROW(K5)-1)*7)</f>
        <v>46020</v>
      </c>
      <c r="C36" s="50">
        <f t="shared" si="4"/>
        <v>46021</v>
      </c>
      <c r="D36" s="50">
        <f t="shared" si="4"/>
        <v>46022</v>
      </c>
      <c r="E36" s="50">
        <f t="shared" si="4"/>
        <v>46023</v>
      </c>
      <c r="F36" s="50">
        <f t="shared" si="4"/>
        <v>46024</v>
      </c>
      <c r="G36" s="51">
        <f t="shared" si="4"/>
        <v>46025</v>
      </c>
      <c r="H36" s="52">
        <f t="shared" si="4"/>
        <v>46026</v>
      </c>
    </row>
    <row r="37" spans="1:8" x14ac:dyDescent="0.3">
      <c r="A37" s="62"/>
      <c r="B37" s="63"/>
      <c r="C37" s="65"/>
      <c r="D37" s="65"/>
      <c r="E37" s="65"/>
      <c r="F37" s="65"/>
      <c r="G37" s="57"/>
      <c r="H37" s="59"/>
    </row>
    <row r="38" spans="1:8" x14ac:dyDescent="0.3">
      <c r="A38" s="62"/>
      <c r="B38" s="63"/>
      <c r="C38" s="65"/>
      <c r="D38" s="65"/>
      <c r="E38" s="65"/>
      <c r="F38" s="65"/>
      <c r="G38" s="57"/>
      <c r="H38" s="59"/>
    </row>
    <row r="39" spans="1:8" x14ac:dyDescent="0.3">
      <c r="A39" s="62"/>
      <c r="B39" s="63"/>
      <c r="C39" s="65"/>
      <c r="D39" s="65"/>
      <c r="E39" s="65"/>
      <c r="F39" s="65"/>
      <c r="G39" s="57"/>
      <c r="H39" s="59"/>
    </row>
    <row r="40" spans="1:8" x14ac:dyDescent="0.3">
      <c r="A40" s="62"/>
      <c r="B40" s="63"/>
      <c r="C40" s="65"/>
      <c r="D40" s="65"/>
      <c r="E40" s="65"/>
      <c r="F40" s="65"/>
      <c r="G40" s="57"/>
      <c r="H40" s="59"/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4"/>
      <c r="C43" s="66"/>
      <c r="D43" s="66"/>
      <c r="E43" s="66"/>
      <c r="F43" s="66"/>
      <c r="G43" s="58"/>
      <c r="H43" s="60"/>
    </row>
    <row r="44" spans="1:8" ht="18.75" hidden="1" customHeight="1" x14ac:dyDescent="0.3">
      <c r="A44" s="61">
        <f>WEEKNUM(B44,21)</f>
        <v>2</v>
      </c>
      <c r="B44" s="49">
        <f t="shared" ref="B44:H44" si="5">DATE($R$2,$S$2,(1-WEEKDAY(DATE($R$2,$S$2,1),2))+(COLUMN(B36)-1)+(ROW(K6)-1)*7)</f>
        <v>46027</v>
      </c>
      <c r="C44" s="49">
        <f t="shared" si="5"/>
        <v>46028</v>
      </c>
      <c r="D44" s="49">
        <f t="shared" si="5"/>
        <v>46029</v>
      </c>
      <c r="E44" s="49">
        <f t="shared" si="5"/>
        <v>46030</v>
      </c>
      <c r="F44" s="49">
        <f t="shared" si="5"/>
        <v>46031</v>
      </c>
      <c r="G44" s="49">
        <f t="shared" si="5"/>
        <v>46032</v>
      </c>
      <c r="H44" s="49">
        <f t="shared" si="5"/>
        <v>46033</v>
      </c>
    </row>
    <row r="45" spans="1:8" hidden="1" x14ac:dyDescent="0.3">
      <c r="A45" s="62"/>
      <c r="B45" s="63"/>
      <c r="C45" s="65"/>
      <c r="D45" s="65"/>
      <c r="E45" s="65"/>
      <c r="F45" s="65"/>
      <c r="G45" s="57"/>
      <c r="H45" s="59"/>
    </row>
    <row r="46" spans="1:8" hidden="1" x14ac:dyDescent="0.3">
      <c r="A46" s="62"/>
      <c r="B46" s="63"/>
      <c r="C46" s="65"/>
      <c r="D46" s="65"/>
      <c r="E46" s="65"/>
      <c r="F46" s="65"/>
      <c r="G46" s="57"/>
      <c r="H46" s="59"/>
    </row>
    <row r="47" spans="1:8" hidden="1" x14ac:dyDescent="0.3">
      <c r="A47" s="62"/>
      <c r="B47" s="63"/>
      <c r="C47" s="65"/>
      <c r="D47" s="65"/>
      <c r="E47" s="65"/>
      <c r="F47" s="65"/>
      <c r="G47" s="57"/>
      <c r="H47" s="59"/>
    </row>
    <row r="48" spans="1:8" hidden="1" x14ac:dyDescent="0.3">
      <c r="A48" s="62"/>
      <c r="B48" s="63"/>
      <c r="C48" s="65"/>
      <c r="D48" s="65"/>
      <c r="E48" s="65"/>
      <c r="F48" s="65"/>
      <c r="G48" s="57"/>
      <c r="H48" s="59"/>
    </row>
    <row r="49" spans="1:8" hidden="1" x14ac:dyDescent="0.3">
      <c r="A49" s="62"/>
      <c r="B49" s="63"/>
      <c r="C49" s="65"/>
      <c r="D49" s="65"/>
      <c r="E49" s="65"/>
      <c r="F49" s="65"/>
      <c r="G49" s="57"/>
      <c r="H49" s="59"/>
    </row>
    <row r="50" spans="1:8" hidden="1" x14ac:dyDescent="0.3">
      <c r="A50" s="62"/>
      <c r="B50" s="63"/>
      <c r="C50" s="65"/>
      <c r="D50" s="65"/>
      <c r="E50" s="65"/>
      <c r="F50" s="65"/>
      <c r="G50" s="57"/>
      <c r="H50" s="59"/>
    </row>
    <row r="51" spans="1:8" hidden="1" x14ac:dyDescent="0.3">
      <c r="A51" s="62"/>
      <c r="B51" s="64"/>
      <c r="C51" s="66"/>
      <c r="D51" s="66"/>
      <c r="E51" s="66"/>
      <c r="F51" s="66"/>
      <c r="G51" s="58"/>
      <c r="H51" s="60"/>
    </row>
  </sheetData>
  <sheetProtection algorithmName="SHA-512" hashValue="hZZGL5KJ4IIMZnAvtVNEk6ddrumyYmnyR556vodz3wUis3ZErOKfl+X8iLTcUhC99zjRFxCVhpcsgSi05EsM/g==" saltValue="KO+Omdgsefpt82A9IvrcOg==" spinCount="100000" sheet="1" objects="1" scenarios="1" selectLockedCells="1"/>
  <mergeCells count="51">
    <mergeCell ref="G37:G43"/>
    <mergeCell ref="H37:H43"/>
    <mergeCell ref="A44:A51"/>
    <mergeCell ref="B45:B51"/>
    <mergeCell ref="C45:C51"/>
    <mergeCell ref="D45:D51"/>
    <mergeCell ref="E45:E51"/>
    <mergeCell ref="F45:F51"/>
    <mergeCell ref="G45:G51"/>
    <mergeCell ref="H45:H51"/>
    <mergeCell ref="A36:A43"/>
    <mergeCell ref="B37:B43"/>
    <mergeCell ref="C37:C43"/>
    <mergeCell ref="D37:D43"/>
    <mergeCell ref="E37:E43"/>
    <mergeCell ref="F37:F43"/>
    <mergeCell ref="F29:F35"/>
    <mergeCell ref="G29:G35"/>
    <mergeCell ref="H29:H35"/>
    <mergeCell ref="A20:A27"/>
    <mergeCell ref="B21:B27"/>
    <mergeCell ref="C21:C27"/>
    <mergeCell ref="D21:D27"/>
    <mergeCell ref="E21:E27"/>
    <mergeCell ref="F21:F27"/>
    <mergeCell ref="A28:A35"/>
    <mergeCell ref="B29:B35"/>
    <mergeCell ref="C29:C35"/>
    <mergeCell ref="D29:D35"/>
    <mergeCell ref="E29:E35"/>
    <mergeCell ref="F13:F19"/>
    <mergeCell ref="G13:G19"/>
    <mergeCell ref="H13:H19"/>
    <mergeCell ref="G21:G27"/>
    <mergeCell ref="H21:H27"/>
    <mergeCell ref="A12:A19"/>
    <mergeCell ref="B13:B19"/>
    <mergeCell ref="C13:C19"/>
    <mergeCell ref="D13:D19"/>
    <mergeCell ref="E13:E19"/>
    <mergeCell ref="A1:C2"/>
    <mergeCell ref="D1:G2"/>
    <mergeCell ref="H1:H2"/>
    <mergeCell ref="A4:A11"/>
    <mergeCell ref="B5:B11"/>
    <mergeCell ref="C5:C11"/>
    <mergeCell ref="D5:D11"/>
    <mergeCell ref="E5:E11"/>
    <mergeCell ref="F5:F11"/>
    <mergeCell ref="G5:G11"/>
    <mergeCell ref="H5:H11"/>
  </mergeCells>
  <conditionalFormatting sqref="B4:H5 B12:H13 B20:H21 B28:H30 B36:H37">
    <cfRule type="expression" dxfId="16" priority="5">
      <formula>MONTH(B4)=$S$2</formula>
    </cfRule>
    <cfRule type="expression" dxfId="15" priority="6">
      <formula>MONTH(B4)&lt;&gt;$S$2</formula>
    </cfRule>
  </conditionalFormatting>
  <conditionalFormatting sqref="B44:H45">
    <cfRule type="expression" dxfId="12" priority="1">
      <formula>MONTH(B44)=$S$2</formula>
    </cfRule>
    <cfRule type="expression" dxfId="11" priority="2">
      <formula>MONTH(B44)&lt;&gt;$S$2</formula>
    </cfRule>
  </conditionalFormatting>
  <pageMargins left="0.4" right="0.17" top="0.31" bottom="0.17" header="0.17" footer="0.18"/>
  <pageSetup paperSize="9" fitToWidth="0" fitToHeight="0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C91FAC3-02FA-4854-9F52-7EFBE7B4B189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B4:H51</xm:sqref>
        </x14:conditionalFormatting>
        <x14:conditionalFormatting xmlns:xm="http://schemas.microsoft.com/office/excel/2006/main">
          <x14:cfRule type="expression" priority="7" id="{E624476C-C8B7-4A73-89D4-4FA576287001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B10:H10 B18:H18 B26:H26 B34:H34 B43:H43 B51:H51</xm:sqref>
        </x14:conditionalFormatting>
        <x14:conditionalFormatting xmlns:xm="http://schemas.microsoft.com/office/excel/2006/main">
          <x14:cfRule type="expression" priority="3" id="{586A22F5-E370-4340-94F7-2601B12B32FD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B45:H50 B5:H9 B11:H11 B13:H17 B19:H19 B21:H25 B27:H27 B29:H33 B35:H35 B37:H42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02215-2151-4172-A0A5-8843A2417CE5}">
  <sheetPr>
    <tabColor rgb="FFFFB7B7"/>
    <pageSetUpPr fitToPage="1"/>
  </sheetPr>
  <dimension ref="A1:T51"/>
  <sheetViews>
    <sheetView showGridLines="0" workbookViewId="0">
      <pane ySplit="1" topLeftCell="A2" activePane="bottomLeft" state="frozen"/>
      <selection activeCell="K22" sqref="K22"/>
      <selection pane="bottomLeft" activeCell="D16" sqref="D16"/>
    </sheetView>
  </sheetViews>
  <sheetFormatPr baseColWidth="10" defaultColWidth="11.44140625" defaultRowHeight="13.8" x14ac:dyDescent="0.25"/>
  <cols>
    <col min="1" max="1" width="14.44140625" style="45" customWidth="1"/>
    <col min="2" max="2" width="12.6640625" style="46" customWidth="1"/>
    <col min="3" max="3" width="6.88671875" style="46" customWidth="1"/>
    <col min="4" max="4" width="18.6640625" style="47" customWidth="1"/>
    <col min="5" max="5" width="43.33203125" style="48" bestFit="1" customWidth="1"/>
    <col min="6" max="6" width="14.33203125" style="48" customWidth="1"/>
    <col min="7" max="7" width="13" style="25" hidden="1" customWidth="1"/>
    <col min="8" max="8" width="3.33203125" style="25" customWidth="1"/>
    <col min="9" max="9" width="7.5546875" style="25" customWidth="1"/>
    <col min="10" max="10" width="11.44140625" style="25"/>
    <col min="11" max="11" width="4.33203125" style="25" customWidth="1"/>
    <col min="12" max="12" width="3.33203125" style="25" customWidth="1"/>
    <col min="13" max="13" width="11.44140625" style="25" hidden="1" customWidth="1"/>
    <col min="14" max="14" width="11.5546875" style="25" hidden="1" customWidth="1"/>
    <col min="15" max="16" width="16.88671875" style="25" hidden="1" customWidth="1"/>
    <col min="17" max="17" width="11.44140625" style="25" customWidth="1"/>
    <col min="18" max="18" width="7.5546875" style="25" customWidth="1"/>
    <col min="19" max="19" width="11.44140625" style="25"/>
    <col min="20" max="20" width="3.33203125" style="25" customWidth="1"/>
    <col min="21" max="16384" width="11.44140625" style="25"/>
  </cols>
  <sheetData>
    <row r="1" spans="1:20" s="14" customFormat="1" ht="50.4" customHeight="1" thickTop="1" thickBot="1" x14ac:dyDescent="0.3">
      <c r="A1" s="9" t="s">
        <v>11</v>
      </c>
      <c r="B1" s="10" t="s">
        <v>0</v>
      </c>
      <c r="C1" s="10" t="s">
        <v>12</v>
      </c>
      <c r="D1" s="11" t="s">
        <v>13</v>
      </c>
      <c r="E1" s="11" t="s">
        <v>14</v>
      </c>
      <c r="F1" s="12" t="s">
        <v>15</v>
      </c>
      <c r="G1" s="13" t="s">
        <v>16</v>
      </c>
      <c r="I1" s="15" t="s">
        <v>17</v>
      </c>
      <c r="J1" s="90" t="s">
        <v>18</v>
      </c>
      <c r="K1" s="90"/>
      <c r="N1" s="16">
        <v>2025</v>
      </c>
      <c r="O1" s="17">
        <f>DATE($N$1,3,28)+MOD(24-MOD($N$1,19)*10.63,29)-MOD(TRUNC($N$1*5/4)+MOD(24-MOD($N$1,19)*10.63,29)+1,7)</f>
        <v>45767</v>
      </c>
      <c r="P1" s="17">
        <f>DATEVALUE("25.12."&amp;$N$1)</f>
        <v>46016</v>
      </c>
      <c r="R1" s="15" t="s">
        <v>19</v>
      </c>
      <c r="S1" s="91" t="s">
        <v>20</v>
      </c>
      <c r="T1" s="91"/>
    </row>
    <row r="2" spans="1:20" ht="20.100000000000001" customHeight="1" thickTop="1" x14ac:dyDescent="0.25">
      <c r="A2" s="18">
        <f>DATEVALUE("01.01."&amp;$N$1)</f>
        <v>45658</v>
      </c>
      <c r="B2" s="19">
        <f t="shared" ref="B2:B51" si="0">IF(D2="x",A2,"")</f>
        <v>45658</v>
      </c>
      <c r="C2" s="20">
        <f t="shared" ref="C2:C51" si="1">IF(D2="x",A2,"")</f>
        <v>45658</v>
      </c>
      <c r="D2" s="21" t="s">
        <v>21</v>
      </c>
      <c r="E2" s="22" t="s">
        <v>22</v>
      </c>
      <c r="F2" s="23" t="s">
        <v>23</v>
      </c>
      <c r="G2" s="24" t="s">
        <v>24</v>
      </c>
    </row>
    <row r="3" spans="1:20" ht="20.100000000000001" customHeight="1" x14ac:dyDescent="0.25">
      <c r="A3" s="26">
        <f>DATEVALUE("02.01."&amp;$N$1)</f>
        <v>45659</v>
      </c>
      <c r="B3" s="27" t="str">
        <f t="shared" si="0"/>
        <v/>
      </c>
      <c r="C3" s="28" t="str">
        <f t="shared" si="1"/>
        <v/>
      </c>
      <c r="D3" s="29"/>
      <c r="E3" s="30" t="s">
        <v>25</v>
      </c>
      <c r="F3" s="31" t="s">
        <v>26</v>
      </c>
      <c r="G3" s="32" t="s">
        <v>24</v>
      </c>
      <c r="I3" s="25" t="str">
        <f t="shared" ref="I3:I44" ca="1" si="2">IF(B3=MONTH(TODAY()),E3,"")</f>
        <v/>
      </c>
    </row>
    <row r="4" spans="1:20" ht="20.100000000000001" customHeight="1" x14ac:dyDescent="0.25">
      <c r="A4" s="26">
        <f>DATEVALUE("06.01."&amp;$N$1)</f>
        <v>45663</v>
      </c>
      <c r="B4" s="27" t="str">
        <f t="shared" si="0"/>
        <v/>
      </c>
      <c r="C4" s="28" t="str">
        <f t="shared" si="1"/>
        <v/>
      </c>
      <c r="D4" s="29"/>
      <c r="E4" s="30" t="s">
        <v>27</v>
      </c>
      <c r="F4" s="31" t="s">
        <v>23</v>
      </c>
      <c r="G4" s="32" t="s">
        <v>24</v>
      </c>
      <c r="I4" s="25" t="str">
        <f t="shared" ca="1" si="2"/>
        <v/>
      </c>
    </row>
    <row r="5" spans="1:20" ht="20.100000000000001" customHeight="1" x14ac:dyDescent="0.25">
      <c r="A5" s="26">
        <f>DATEVALUE("08.03."&amp;$N$1)</f>
        <v>45724</v>
      </c>
      <c r="B5" s="27" t="str">
        <f t="shared" si="0"/>
        <v/>
      </c>
      <c r="C5" s="28" t="str">
        <f t="shared" si="1"/>
        <v/>
      </c>
      <c r="D5" s="29"/>
      <c r="E5" s="30" t="s">
        <v>28</v>
      </c>
      <c r="F5" s="31" t="s">
        <v>29</v>
      </c>
      <c r="G5" s="32" t="s">
        <v>24</v>
      </c>
      <c r="I5" s="25" t="str">
        <f t="shared" ca="1" si="2"/>
        <v/>
      </c>
    </row>
    <row r="6" spans="1:20" ht="20.100000000000001" customHeight="1" x14ac:dyDescent="0.25">
      <c r="A6" s="26">
        <f>DATEVALUE("19.03."&amp;$N$1)</f>
        <v>45735</v>
      </c>
      <c r="B6" s="27" t="str">
        <f t="shared" si="0"/>
        <v/>
      </c>
      <c r="C6" s="28" t="str">
        <f t="shared" si="1"/>
        <v/>
      </c>
      <c r="D6" s="29"/>
      <c r="E6" s="30" t="s">
        <v>30</v>
      </c>
      <c r="F6" s="31" t="s">
        <v>26</v>
      </c>
      <c r="G6" s="32" t="s">
        <v>24</v>
      </c>
      <c r="I6" s="25" t="str">
        <f t="shared" ca="1" si="2"/>
        <v/>
      </c>
    </row>
    <row r="7" spans="1:20" ht="20.100000000000001" customHeight="1" x14ac:dyDescent="0.25">
      <c r="A7" s="26">
        <f>$O$1-2</f>
        <v>45765</v>
      </c>
      <c r="B7" s="27">
        <f t="shared" si="0"/>
        <v>45765</v>
      </c>
      <c r="C7" s="28">
        <f t="shared" si="1"/>
        <v>45765</v>
      </c>
      <c r="D7" s="29" t="s">
        <v>21</v>
      </c>
      <c r="E7" s="30" t="s">
        <v>31</v>
      </c>
      <c r="F7" s="31" t="s">
        <v>32</v>
      </c>
      <c r="G7" s="32" t="s">
        <v>24</v>
      </c>
      <c r="I7" s="25" t="str">
        <f t="shared" ca="1" si="2"/>
        <v/>
      </c>
    </row>
    <row r="8" spans="1:20" ht="20.100000000000001" customHeight="1" x14ac:dyDescent="0.25">
      <c r="A8" s="26">
        <f>DATE($N$1,3,28)+MOD(24-MOD($N$1,19)*10.63,29)-MOD(TRUNC($N$1*5/4)+MOD(24-MOD($N$1,19)*10.63,29)+1,7)</f>
        <v>45767</v>
      </c>
      <c r="B8" s="27" t="str">
        <f t="shared" si="0"/>
        <v/>
      </c>
      <c r="C8" s="28" t="str">
        <f t="shared" si="1"/>
        <v/>
      </c>
      <c r="D8" s="29"/>
      <c r="E8" s="30" t="s">
        <v>33</v>
      </c>
      <c r="F8" s="31" t="s">
        <v>23</v>
      </c>
      <c r="G8" s="32" t="s">
        <v>24</v>
      </c>
      <c r="I8" s="25" t="str">
        <f t="shared" ca="1" si="2"/>
        <v/>
      </c>
    </row>
    <row r="9" spans="1:20" ht="20.100000000000001" customHeight="1" x14ac:dyDescent="0.25">
      <c r="A9" s="26">
        <f>$O$1+1</f>
        <v>45768</v>
      </c>
      <c r="B9" s="27">
        <f t="shared" si="0"/>
        <v>45768</v>
      </c>
      <c r="C9" s="28">
        <f t="shared" si="1"/>
        <v>45768</v>
      </c>
      <c r="D9" s="29" t="s">
        <v>21</v>
      </c>
      <c r="E9" s="30" t="s">
        <v>34</v>
      </c>
      <c r="F9" s="31" t="s">
        <v>35</v>
      </c>
      <c r="G9" s="32" t="s">
        <v>24</v>
      </c>
      <c r="I9" s="25" t="str">
        <f t="shared" ca="1" si="2"/>
        <v/>
      </c>
    </row>
    <row r="10" spans="1:20" ht="20.100000000000001" customHeight="1" x14ac:dyDescent="0.25">
      <c r="A10" s="26">
        <f>TRUNC(((4&amp;-$N$1)+1)/7)*7+5+(DAY($O$1-3)&lt;8)*7</f>
        <v>45750</v>
      </c>
      <c r="B10" s="27" t="str">
        <f t="shared" si="0"/>
        <v/>
      </c>
      <c r="C10" s="28" t="str">
        <f t="shared" si="1"/>
        <v/>
      </c>
      <c r="D10" s="29"/>
      <c r="E10" s="30" t="s">
        <v>36</v>
      </c>
      <c r="F10" s="31" t="s">
        <v>26</v>
      </c>
      <c r="G10" s="32" t="s">
        <v>24</v>
      </c>
      <c r="I10" s="25" t="str">
        <f t="shared" ca="1" si="2"/>
        <v/>
      </c>
    </row>
    <row r="11" spans="1:20" ht="20.100000000000001" customHeight="1" x14ac:dyDescent="0.25">
      <c r="A11" s="26">
        <f>DATE($N$1,4,31)+1-WEEKDAY(DATE($N$1,4,17),2)</f>
        <v>45775</v>
      </c>
      <c r="B11" s="27" t="str">
        <f t="shared" si="0"/>
        <v/>
      </c>
      <c r="C11" s="28" t="str">
        <f t="shared" si="1"/>
        <v/>
      </c>
      <c r="D11" s="29"/>
      <c r="E11" s="30" t="s">
        <v>37</v>
      </c>
      <c r="F11" s="31" t="s">
        <v>26</v>
      </c>
      <c r="G11" s="32" t="s">
        <v>24</v>
      </c>
      <c r="I11" s="25" t="str">
        <f t="shared" ca="1" si="2"/>
        <v/>
      </c>
    </row>
    <row r="12" spans="1:20" ht="20.100000000000001" customHeight="1" x14ac:dyDescent="0.25">
      <c r="A12" s="26">
        <f>DATEVALUE("01.05."&amp;$N$1)</f>
        <v>45778</v>
      </c>
      <c r="B12" s="27">
        <f t="shared" si="0"/>
        <v>45778</v>
      </c>
      <c r="C12" s="28">
        <f t="shared" si="1"/>
        <v>45778</v>
      </c>
      <c r="D12" s="29" t="s">
        <v>21</v>
      </c>
      <c r="E12" s="30" t="s">
        <v>38</v>
      </c>
      <c r="F12" s="31" t="s">
        <v>32</v>
      </c>
      <c r="G12" s="32" t="s">
        <v>24</v>
      </c>
      <c r="I12" s="25" t="str">
        <f t="shared" ca="1" si="2"/>
        <v/>
      </c>
    </row>
    <row r="13" spans="1:20" ht="20.100000000000001" customHeight="1" x14ac:dyDescent="0.25">
      <c r="A13" s="26">
        <f>DATEVALUE("01.05."&amp;$N$1)</f>
        <v>45778</v>
      </c>
      <c r="B13" s="27" t="str">
        <f t="shared" si="0"/>
        <v/>
      </c>
      <c r="C13" s="28" t="str">
        <f t="shared" si="1"/>
        <v/>
      </c>
      <c r="D13" s="29"/>
      <c r="E13" s="30" t="s">
        <v>39</v>
      </c>
      <c r="F13" s="31" t="s">
        <v>40</v>
      </c>
      <c r="G13" s="32" t="s">
        <v>24</v>
      </c>
      <c r="I13" s="25" t="str">
        <f t="shared" ca="1" si="2"/>
        <v/>
      </c>
    </row>
    <row r="14" spans="1:20" ht="20.100000000000001" customHeight="1" x14ac:dyDescent="0.25">
      <c r="A14" s="26">
        <f>$O$1+39</f>
        <v>45806</v>
      </c>
      <c r="B14" s="27">
        <f t="shared" si="0"/>
        <v>45806</v>
      </c>
      <c r="C14" s="28">
        <f t="shared" si="1"/>
        <v>45806</v>
      </c>
      <c r="D14" s="29" t="s">
        <v>21</v>
      </c>
      <c r="E14" s="30" t="s">
        <v>41</v>
      </c>
      <c r="F14" s="31" t="s">
        <v>23</v>
      </c>
      <c r="G14" s="32" t="s">
        <v>24</v>
      </c>
      <c r="I14" s="25" t="str">
        <f t="shared" ca="1" si="2"/>
        <v/>
      </c>
    </row>
    <row r="15" spans="1:20" ht="20.100000000000001" customHeight="1" x14ac:dyDescent="0.25">
      <c r="A15" s="26">
        <f>$O$1+49</f>
        <v>45816</v>
      </c>
      <c r="B15" s="27" t="str">
        <f t="shared" si="0"/>
        <v/>
      </c>
      <c r="C15" s="28" t="str">
        <f t="shared" si="1"/>
        <v/>
      </c>
      <c r="D15" s="29"/>
      <c r="E15" s="30" t="s">
        <v>42</v>
      </c>
      <c r="F15" s="31" t="s">
        <v>35</v>
      </c>
      <c r="G15" s="32" t="s">
        <v>24</v>
      </c>
      <c r="I15" s="25" t="str">
        <f t="shared" ca="1" si="2"/>
        <v/>
      </c>
    </row>
    <row r="16" spans="1:20" ht="20.100000000000001" customHeight="1" x14ac:dyDescent="0.25">
      <c r="A16" s="26">
        <f>$O$1+50</f>
        <v>45817</v>
      </c>
      <c r="B16" s="27">
        <f t="shared" si="0"/>
        <v>45817</v>
      </c>
      <c r="C16" s="28">
        <f t="shared" si="1"/>
        <v>45817</v>
      </c>
      <c r="D16" s="29" t="s">
        <v>21</v>
      </c>
      <c r="E16" s="30" t="s">
        <v>43</v>
      </c>
      <c r="F16" s="31" t="s">
        <v>23</v>
      </c>
      <c r="G16" s="32" t="s">
        <v>24</v>
      </c>
      <c r="I16" s="25" t="str">
        <f t="shared" ca="1" si="2"/>
        <v/>
      </c>
    </row>
    <row r="17" spans="1:9" ht="20.100000000000001" customHeight="1" x14ac:dyDescent="0.25">
      <c r="A17" s="26">
        <f>$O$1+60</f>
        <v>45827</v>
      </c>
      <c r="B17" s="27" t="str">
        <f t="shared" si="0"/>
        <v/>
      </c>
      <c r="C17" s="28" t="str">
        <f t="shared" si="1"/>
        <v/>
      </c>
      <c r="D17" s="29"/>
      <c r="E17" s="30" t="s">
        <v>44</v>
      </c>
      <c r="F17" s="31" t="s">
        <v>23</v>
      </c>
      <c r="G17" s="32" t="s">
        <v>24</v>
      </c>
      <c r="I17" s="25" t="str">
        <f t="shared" ca="1" si="2"/>
        <v/>
      </c>
    </row>
    <row r="18" spans="1:9" ht="20.100000000000001" customHeight="1" x14ac:dyDescent="0.25">
      <c r="A18" s="26">
        <f>DATEVALUE("29.06."&amp;$N$1)</f>
        <v>45837</v>
      </c>
      <c r="B18" s="27" t="str">
        <f t="shared" si="0"/>
        <v/>
      </c>
      <c r="C18" s="28" t="str">
        <f t="shared" si="1"/>
        <v/>
      </c>
      <c r="D18" s="29"/>
      <c r="E18" s="30" t="s">
        <v>45</v>
      </c>
      <c r="F18" s="31" t="s">
        <v>26</v>
      </c>
      <c r="G18" s="32" t="s">
        <v>24</v>
      </c>
      <c r="I18" s="25" t="str">
        <f t="shared" ca="1" si="2"/>
        <v/>
      </c>
    </row>
    <row r="19" spans="1:9" ht="20.100000000000001" customHeight="1" x14ac:dyDescent="0.25">
      <c r="A19" s="26">
        <f>DATEVALUE("01.08."&amp;$N$1)</f>
        <v>45870</v>
      </c>
      <c r="B19" s="27" t="str">
        <f t="shared" si="0"/>
        <v/>
      </c>
      <c r="C19" s="28" t="str">
        <f t="shared" si="1"/>
        <v/>
      </c>
      <c r="D19" s="29"/>
      <c r="E19" s="30" t="s">
        <v>46</v>
      </c>
      <c r="F19" s="31" t="s">
        <v>26</v>
      </c>
      <c r="G19" s="32" t="s">
        <v>24</v>
      </c>
      <c r="I19" s="25" t="str">
        <f t="shared" ca="1" si="2"/>
        <v/>
      </c>
    </row>
    <row r="20" spans="1:9" ht="20.100000000000001" customHeight="1" x14ac:dyDescent="0.25">
      <c r="A20" s="26">
        <f>DATEVALUE("08.08."&amp;$N$1)</f>
        <v>45877</v>
      </c>
      <c r="B20" s="27" t="str">
        <f t="shared" si="0"/>
        <v/>
      </c>
      <c r="C20" s="28" t="str">
        <f t="shared" si="1"/>
        <v/>
      </c>
      <c r="D20" s="29"/>
      <c r="E20" s="33" t="s">
        <v>47</v>
      </c>
      <c r="F20" s="31" t="s">
        <v>29</v>
      </c>
      <c r="G20" s="32" t="s">
        <v>24</v>
      </c>
      <c r="I20" s="25" t="str">
        <f t="shared" ca="1" si="2"/>
        <v/>
      </c>
    </row>
    <row r="21" spans="1:9" ht="20.100000000000001" customHeight="1" x14ac:dyDescent="0.25">
      <c r="A21" s="26">
        <f>DATEVALUE("15.08."&amp;$N$1)</f>
        <v>45884</v>
      </c>
      <c r="B21" s="27" t="str">
        <f t="shared" si="0"/>
        <v/>
      </c>
      <c r="C21" s="28" t="str">
        <f t="shared" si="1"/>
        <v/>
      </c>
      <c r="D21" s="29"/>
      <c r="E21" s="33" t="s">
        <v>48</v>
      </c>
      <c r="F21" s="31" t="s">
        <v>23</v>
      </c>
      <c r="G21" s="32" t="s">
        <v>24</v>
      </c>
      <c r="I21" s="25" t="str">
        <f t="shared" ca="1" si="2"/>
        <v/>
      </c>
    </row>
    <row r="22" spans="1:9" ht="20.100000000000001" customHeight="1" x14ac:dyDescent="0.25">
      <c r="A22" s="26">
        <f>DATE($N$1,9,1)+11-WEEKDAY(DATE($N$1,9,1),2)</f>
        <v>45911</v>
      </c>
      <c r="B22" s="27" t="str">
        <f t="shared" si="0"/>
        <v/>
      </c>
      <c r="C22" s="28" t="str">
        <f t="shared" si="1"/>
        <v/>
      </c>
      <c r="D22" s="29"/>
      <c r="E22" s="33" t="s">
        <v>49</v>
      </c>
      <c r="F22" s="31" t="s">
        <v>26</v>
      </c>
      <c r="G22" s="32" t="s">
        <v>24</v>
      </c>
      <c r="I22" s="25" t="str">
        <f t="shared" ca="1" si="2"/>
        <v/>
      </c>
    </row>
    <row r="23" spans="1:9" ht="20.100000000000001" customHeight="1" x14ac:dyDescent="0.25">
      <c r="A23" s="26">
        <f>DATE($N$1,9,1)+15-WEEKDAY(DATE($N$1,9,1),2)</f>
        <v>45915</v>
      </c>
      <c r="B23" s="27" t="str">
        <f t="shared" si="0"/>
        <v/>
      </c>
      <c r="C23" s="28" t="str">
        <f t="shared" si="1"/>
        <v/>
      </c>
      <c r="D23" s="29"/>
      <c r="E23" s="33" t="s">
        <v>50</v>
      </c>
      <c r="F23" s="31" t="s">
        <v>26</v>
      </c>
      <c r="G23" s="32" t="s">
        <v>24</v>
      </c>
      <c r="I23" s="25" t="str">
        <f t="shared" ca="1" si="2"/>
        <v/>
      </c>
    </row>
    <row r="24" spans="1:9" ht="20.100000000000001" customHeight="1" x14ac:dyDescent="0.25">
      <c r="A24" s="26">
        <f>DATE($N$1,9,1)+21-WEEKDAY(DATE($N$1,9,1),2)</f>
        <v>45921</v>
      </c>
      <c r="B24" s="27" t="str">
        <f t="shared" si="0"/>
        <v/>
      </c>
      <c r="C24" s="28" t="str">
        <f t="shared" si="1"/>
        <v/>
      </c>
      <c r="D24" s="29"/>
      <c r="E24" s="33" t="s">
        <v>51</v>
      </c>
      <c r="F24" s="31" t="s">
        <v>26</v>
      </c>
      <c r="G24" s="32" t="s">
        <v>24</v>
      </c>
      <c r="I24" s="25" t="str">
        <f t="shared" ca="1" si="2"/>
        <v/>
      </c>
    </row>
    <row r="25" spans="1:9" ht="20.100000000000001" customHeight="1" x14ac:dyDescent="0.25">
      <c r="A25" s="26">
        <f>DATEVALUE("20.09."&amp;$N$1)</f>
        <v>45920</v>
      </c>
      <c r="B25" s="27" t="str">
        <f t="shared" si="0"/>
        <v/>
      </c>
      <c r="C25" s="28" t="str">
        <f t="shared" si="1"/>
        <v/>
      </c>
      <c r="D25" s="29"/>
      <c r="E25" s="33" t="s">
        <v>52</v>
      </c>
      <c r="F25" s="31" t="s">
        <v>29</v>
      </c>
      <c r="G25" s="32" t="s">
        <v>24</v>
      </c>
      <c r="I25" s="25" t="str">
        <f t="shared" ca="1" si="2"/>
        <v/>
      </c>
    </row>
    <row r="26" spans="1:9" ht="20.100000000000001" customHeight="1" x14ac:dyDescent="0.25">
      <c r="A26" s="26">
        <f>DATEVALUE("22.09."&amp;$N$1)</f>
        <v>45922</v>
      </c>
      <c r="B26" s="27" t="str">
        <f t="shared" si="0"/>
        <v/>
      </c>
      <c r="C26" s="28" t="str">
        <f t="shared" si="1"/>
        <v/>
      </c>
      <c r="D26" s="29"/>
      <c r="E26" s="33" t="s">
        <v>53</v>
      </c>
      <c r="F26" s="31" t="s">
        <v>26</v>
      </c>
      <c r="G26" s="32" t="s">
        <v>24</v>
      </c>
      <c r="I26" s="25" t="str">
        <f t="shared" ca="1" si="2"/>
        <v/>
      </c>
    </row>
    <row r="27" spans="1:9" ht="20.100000000000001" customHeight="1" x14ac:dyDescent="0.25">
      <c r="A27" s="26">
        <f>DATEVALUE("25.09."&amp;$N$1)</f>
        <v>45925</v>
      </c>
      <c r="B27" s="27" t="str">
        <f t="shared" si="0"/>
        <v/>
      </c>
      <c r="C27" s="28" t="str">
        <f t="shared" si="1"/>
        <v/>
      </c>
      <c r="D27" s="29"/>
      <c r="E27" s="33" t="s">
        <v>54</v>
      </c>
      <c r="F27" s="31" t="s">
        <v>26</v>
      </c>
      <c r="G27" s="32" t="s">
        <v>24</v>
      </c>
      <c r="I27" s="25" t="str">
        <f t="shared" ca="1" si="2"/>
        <v/>
      </c>
    </row>
    <row r="28" spans="1:9" ht="20.100000000000001" customHeight="1" x14ac:dyDescent="0.25">
      <c r="A28" s="26">
        <f>DATEVALUE("02.10."&amp;$N$1)</f>
        <v>45932</v>
      </c>
      <c r="B28" s="27" t="str">
        <f t="shared" si="0"/>
        <v/>
      </c>
      <c r="C28" s="28" t="str">
        <f t="shared" si="1"/>
        <v/>
      </c>
      <c r="D28" s="29"/>
      <c r="E28" s="30" t="s">
        <v>55</v>
      </c>
      <c r="F28" s="31" t="s">
        <v>26</v>
      </c>
      <c r="G28" s="32" t="s">
        <v>24</v>
      </c>
      <c r="I28" s="25" t="str">
        <f t="shared" ca="1" si="2"/>
        <v/>
      </c>
    </row>
    <row r="29" spans="1:9" ht="20.100000000000001" customHeight="1" x14ac:dyDescent="0.25">
      <c r="A29" s="26">
        <f>DATEVALUE("03.10."&amp;$N$1)</f>
        <v>45933</v>
      </c>
      <c r="B29" s="27">
        <f t="shared" si="0"/>
        <v>45933</v>
      </c>
      <c r="C29" s="28">
        <f t="shared" si="1"/>
        <v>45933</v>
      </c>
      <c r="D29" s="29" t="s">
        <v>21</v>
      </c>
      <c r="E29" s="30" t="s">
        <v>56</v>
      </c>
      <c r="F29" s="31" t="s">
        <v>29</v>
      </c>
      <c r="G29" s="32" t="s">
        <v>24</v>
      </c>
      <c r="I29" s="25" t="str">
        <f t="shared" ca="1" si="2"/>
        <v/>
      </c>
    </row>
    <row r="30" spans="1:9" ht="20.100000000000001" customHeight="1" x14ac:dyDescent="0.25">
      <c r="A30" s="26">
        <f>DATEVALUE("26.10."&amp;$N$1)</f>
        <v>45956</v>
      </c>
      <c r="B30" s="27" t="str">
        <f t="shared" si="0"/>
        <v/>
      </c>
      <c r="C30" s="28" t="str">
        <f t="shared" si="1"/>
        <v/>
      </c>
      <c r="D30" s="29"/>
      <c r="E30" s="33" t="s">
        <v>57</v>
      </c>
      <c r="F30" s="34" t="s">
        <v>40</v>
      </c>
      <c r="G30" s="32" t="s">
        <v>24</v>
      </c>
      <c r="I30" s="25" t="str">
        <f t="shared" ca="1" si="2"/>
        <v/>
      </c>
    </row>
    <row r="31" spans="1:9" ht="20.100000000000001" customHeight="1" x14ac:dyDescent="0.25">
      <c r="A31" s="26">
        <f>DATEVALUE("31.10."&amp;$N$1)</f>
        <v>45961</v>
      </c>
      <c r="B31" s="27" t="str">
        <f t="shared" si="0"/>
        <v/>
      </c>
      <c r="C31" s="28" t="str">
        <f t="shared" si="1"/>
        <v/>
      </c>
      <c r="D31" s="29"/>
      <c r="E31" s="30" t="s">
        <v>58</v>
      </c>
      <c r="F31" s="31" t="s">
        <v>29</v>
      </c>
      <c r="G31" s="32" t="s">
        <v>24</v>
      </c>
      <c r="I31" s="25" t="str">
        <f t="shared" ca="1" si="2"/>
        <v/>
      </c>
    </row>
    <row r="32" spans="1:9" ht="20.100000000000001" customHeight="1" x14ac:dyDescent="0.25">
      <c r="A32" s="26">
        <f>DATEVALUE("01.11."&amp;$N$1)</f>
        <v>45962</v>
      </c>
      <c r="B32" s="27" t="str">
        <f t="shared" si="0"/>
        <v/>
      </c>
      <c r="C32" s="28" t="str">
        <f t="shared" si="1"/>
        <v/>
      </c>
      <c r="D32" s="29"/>
      <c r="E32" s="30" t="s">
        <v>59</v>
      </c>
      <c r="F32" s="31" t="s">
        <v>23</v>
      </c>
      <c r="G32" s="32" t="s">
        <v>24</v>
      </c>
      <c r="I32" s="25" t="str">
        <f t="shared" ca="1" si="2"/>
        <v/>
      </c>
    </row>
    <row r="33" spans="1:9" ht="20.100000000000001" customHeight="1" x14ac:dyDescent="0.25">
      <c r="A33" s="26">
        <f>DATE($N$1,12,25)-WEEKDAY(DATE($N$1,12,25),2)-32</f>
        <v>45980</v>
      </c>
      <c r="B33" s="27" t="str">
        <f t="shared" si="0"/>
        <v/>
      </c>
      <c r="C33" s="28" t="str">
        <f t="shared" si="1"/>
        <v/>
      </c>
      <c r="D33" s="29"/>
      <c r="E33" s="30" t="s">
        <v>60</v>
      </c>
      <c r="F33" s="31" t="s">
        <v>29</v>
      </c>
      <c r="G33" s="32" t="s">
        <v>24</v>
      </c>
      <c r="I33" s="25" t="str">
        <f t="shared" ca="1" si="2"/>
        <v/>
      </c>
    </row>
    <row r="34" spans="1:9" ht="20.100000000000001" customHeight="1" x14ac:dyDescent="0.25">
      <c r="A34" s="26">
        <f>DATEVALUE("08.12."&amp;$N$1)</f>
        <v>45999</v>
      </c>
      <c r="B34" s="27" t="str">
        <f t="shared" si="0"/>
        <v/>
      </c>
      <c r="C34" s="28" t="str">
        <f t="shared" si="1"/>
        <v/>
      </c>
      <c r="D34" s="29"/>
      <c r="E34" s="33" t="s">
        <v>61</v>
      </c>
      <c r="F34" s="34" t="s">
        <v>62</v>
      </c>
      <c r="G34" s="32" t="s">
        <v>24</v>
      </c>
      <c r="I34" s="25" t="str">
        <f t="shared" ca="1" si="2"/>
        <v/>
      </c>
    </row>
    <row r="35" spans="1:9" ht="20.100000000000001" customHeight="1" x14ac:dyDescent="0.25">
      <c r="A35" s="26">
        <f>DATEVALUE("25.12."&amp;$N$1)</f>
        <v>46016</v>
      </c>
      <c r="B35" s="27">
        <f t="shared" si="0"/>
        <v>46016</v>
      </c>
      <c r="C35" s="28">
        <f t="shared" si="1"/>
        <v>46016</v>
      </c>
      <c r="D35" s="29" t="s">
        <v>21</v>
      </c>
      <c r="E35" s="30" t="s">
        <v>63</v>
      </c>
      <c r="F35" s="31" t="s">
        <v>23</v>
      </c>
      <c r="G35" s="32" t="s">
        <v>24</v>
      </c>
      <c r="I35" s="25" t="str">
        <f t="shared" ca="1" si="2"/>
        <v/>
      </c>
    </row>
    <row r="36" spans="1:9" ht="20.100000000000001" customHeight="1" x14ac:dyDescent="0.25">
      <c r="A36" s="26">
        <f>DATEVALUE("26.12."&amp;$N$1)</f>
        <v>46017</v>
      </c>
      <c r="B36" s="27">
        <f t="shared" si="0"/>
        <v>46017</v>
      </c>
      <c r="C36" s="28">
        <f t="shared" si="1"/>
        <v>46017</v>
      </c>
      <c r="D36" s="29" t="s">
        <v>21</v>
      </c>
      <c r="E36" s="30" t="s">
        <v>64</v>
      </c>
      <c r="F36" s="31" t="s">
        <v>23</v>
      </c>
      <c r="G36" s="32" t="s">
        <v>24</v>
      </c>
      <c r="I36" s="25" t="str">
        <f t="shared" ca="1" si="2"/>
        <v/>
      </c>
    </row>
    <row r="37" spans="1:9" ht="20.100000000000001" customHeight="1" x14ac:dyDescent="0.25">
      <c r="A37" s="26">
        <f>$O$1-1</f>
        <v>45766</v>
      </c>
      <c r="B37" s="27" t="str">
        <f t="shared" si="0"/>
        <v/>
      </c>
      <c r="C37" s="28" t="str">
        <f t="shared" si="1"/>
        <v/>
      </c>
      <c r="D37" s="29"/>
      <c r="E37" s="30" t="s">
        <v>65</v>
      </c>
      <c r="F37" s="31" t="s">
        <v>29</v>
      </c>
      <c r="G37" s="32" t="s">
        <v>66</v>
      </c>
      <c r="I37" s="25" t="str">
        <f t="shared" ca="1" si="2"/>
        <v/>
      </c>
    </row>
    <row r="38" spans="1:9" ht="20.100000000000001" customHeight="1" x14ac:dyDescent="0.25">
      <c r="A38" s="26">
        <f>DATE($N$1,12,25)-WEEKDAY(DATE($N$1,12,25),2)-21</f>
        <v>45991</v>
      </c>
      <c r="B38" s="27" t="str">
        <f t="shared" si="0"/>
        <v/>
      </c>
      <c r="C38" s="28" t="str">
        <f t="shared" si="1"/>
        <v/>
      </c>
      <c r="D38" s="29"/>
      <c r="E38" s="30" t="s">
        <v>67</v>
      </c>
      <c r="F38" s="31" t="s">
        <v>23</v>
      </c>
      <c r="G38" s="32" t="s">
        <v>66</v>
      </c>
      <c r="I38" s="25" t="str">
        <f t="shared" ca="1" si="2"/>
        <v/>
      </c>
    </row>
    <row r="39" spans="1:9" ht="20.100000000000001" customHeight="1" x14ac:dyDescent="0.25">
      <c r="A39" s="26">
        <f>DATEVALUE("06.12."&amp;$N$1)</f>
        <v>45997</v>
      </c>
      <c r="B39" s="27" t="str">
        <f t="shared" si="0"/>
        <v/>
      </c>
      <c r="C39" s="28" t="str">
        <f t="shared" si="1"/>
        <v/>
      </c>
      <c r="D39" s="29"/>
      <c r="E39" s="30" t="s">
        <v>68</v>
      </c>
      <c r="F39" s="31" t="s">
        <v>23</v>
      </c>
      <c r="G39" s="32" t="s">
        <v>66</v>
      </c>
      <c r="I39" s="25" t="str">
        <f t="shared" ca="1" si="2"/>
        <v/>
      </c>
    </row>
    <row r="40" spans="1:9" ht="20.100000000000001" customHeight="1" x14ac:dyDescent="0.25">
      <c r="A40" s="26">
        <f>DATE($N$1,12,25)-WEEKDAY(DATE($N$1,12,25),2)-14</f>
        <v>45998</v>
      </c>
      <c r="B40" s="27" t="str">
        <f t="shared" si="0"/>
        <v/>
      </c>
      <c r="C40" s="28" t="str">
        <f t="shared" si="1"/>
        <v/>
      </c>
      <c r="D40" s="29"/>
      <c r="E40" s="30" t="s">
        <v>69</v>
      </c>
      <c r="F40" s="31" t="s">
        <v>23</v>
      </c>
      <c r="G40" s="32" t="s">
        <v>66</v>
      </c>
      <c r="I40" s="25" t="str">
        <f t="shared" ca="1" si="2"/>
        <v/>
      </c>
    </row>
    <row r="41" spans="1:9" ht="20.100000000000001" customHeight="1" x14ac:dyDescent="0.25">
      <c r="A41" s="26">
        <f>DATE($N$1,12,25)-WEEKDAY(DATE($N$1,12,25),2)-7</f>
        <v>46005</v>
      </c>
      <c r="B41" s="27" t="str">
        <f t="shared" si="0"/>
        <v/>
      </c>
      <c r="C41" s="28" t="str">
        <f t="shared" si="1"/>
        <v/>
      </c>
      <c r="D41" s="29"/>
      <c r="E41" s="30" t="s">
        <v>70</v>
      </c>
      <c r="F41" s="31" t="s">
        <v>23</v>
      </c>
      <c r="G41" s="32" t="s">
        <v>66</v>
      </c>
      <c r="I41" s="25" t="str">
        <f t="shared" ca="1" si="2"/>
        <v/>
      </c>
    </row>
    <row r="42" spans="1:9" ht="20.100000000000001" customHeight="1" x14ac:dyDescent="0.25">
      <c r="A42" s="26">
        <f>DATE($N$1,12,25)-WEEKDAY(DATE($N$1,12,25),2)</f>
        <v>46012</v>
      </c>
      <c r="B42" s="27" t="str">
        <f t="shared" si="0"/>
        <v/>
      </c>
      <c r="C42" s="28" t="str">
        <f t="shared" si="1"/>
        <v/>
      </c>
      <c r="D42" s="29"/>
      <c r="E42" s="30" t="s">
        <v>71</v>
      </c>
      <c r="F42" s="31" t="s">
        <v>23</v>
      </c>
      <c r="G42" s="32" t="s">
        <v>66</v>
      </c>
      <c r="I42" s="25" t="str">
        <f t="shared" ca="1" si="2"/>
        <v/>
      </c>
    </row>
    <row r="43" spans="1:9" ht="20.100000000000001" customHeight="1" x14ac:dyDescent="0.25">
      <c r="A43" s="26">
        <f>DATEVALUE("24.12."&amp;$N$1)</f>
        <v>46015</v>
      </c>
      <c r="B43" s="27" t="str">
        <f t="shared" si="0"/>
        <v/>
      </c>
      <c r="C43" s="28" t="str">
        <f t="shared" si="1"/>
        <v/>
      </c>
      <c r="D43" s="29"/>
      <c r="E43" s="30" t="s">
        <v>72</v>
      </c>
      <c r="F43" s="31" t="s">
        <v>23</v>
      </c>
      <c r="G43" s="32" t="s">
        <v>66</v>
      </c>
      <c r="I43" s="25" t="str">
        <f t="shared" ca="1" si="2"/>
        <v/>
      </c>
    </row>
    <row r="44" spans="1:9" ht="20.100000000000001" customHeight="1" x14ac:dyDescent="0.25">
      <c r="A44" s="26">
        <f>DATEVALUE("31.12."&amp;$N$1)</f>
        <v>46022</v>
      </c>
      <c r="B44" s="27" t="str">
        <f t="shared" si="0"/>
        <v/>
      </c>
      <c r="C44" s="28" t="str">
        <f t="shared" si="1"/>
        <v/>
      </c>
      <c r="D44" s="29"/>
      <c r="E44" s="30" t="s">
        <v>73</v>
      </c>
      <c r="F44" s="31" t="s">
        <v>23</v>
      </c>
      <c r="G44" s="32" t="s">
        <v>66</v>
      </c>
      <c r="I44" s="25" t="str">
        <f t="shared" ca="1" si="2"/>
        <v/>
      </c>
    </row>
    <row r="45" spans="1:9" ht="21" x14ac:dyDescent="0.25">
      <c r="A45" s="35"/>
      <c r="B45" s="36" t="str">
        <f t="shared" si="0"/>
        <v/>
      </c>
      <c r="C45" s="37" t="str">
        <f t="shared" si="1"/>
        <v/>
      </c>
      <c r="D45" s="29"/>
      <c r="E45" s="33"/>
      <c r="F45" s="34"/>
      <c r="G45" s="32"/>
    </row>
    <row r="46" spans="1:9" ht="21" x14ac:dyDescent="0.25">
      <c r="A46" s="35"/>
      <c r="B46" s="36" t="str">
        <f t="shared" si="0"/>
        <v/>
      </c>
      <c r="C46" s="37" t="str">
        <f t="shared" si="1"/>
        <v/>
      </c>
      <c r="D46" s="29"/>
      <c r="E46" s="33"/>
      <c r="F46" s="34"/>
      <c r="G46" s="32"/>
    </row>
    <row r="47" spans="1:9" ht="21" x14ac:dyDescent="0.25">
      <c r="A47" s="35"/>
      <c r="B47" s="36" t="str">
        <f t="shared" si="0"/>
        <v/>
      </c>
      <c r="C47" s="37" t="str">
        <f t="shared" si="1"/>
        <v/>
      </c>
      <c r="D47" s="29"/>
      <c r="E47" s="33"/>
      <c r="F47" s="34"/>
      <c r="G47" s="32"/>
    </row>
    <row r="48" spans="1:9" ht="21" x14ac:dyDescent="0.25">
      <c r="A48" s="35"/>
      <c r="B48" s="36" t="str">
        <f t="shared" si="0"/>
        <v/>
      </c>
      <c r="C48" s="37" t="str">
        <f t="shared" si="1"/>
        <v/>
      </c>
      <c r="D48" s="29"/>
      <c r="E48" s="33"/>
      <c r="F48" s="34"/>
      <c r="G48" s="32"/>
    </row>
    <row r="49" spans="1:7" ht="21" x14ac:dyDescent="0.25">
      <c r="A49" s="35"/>
      <c r="B49" s="36" t="str">
        <f t="shared" si="0"/>
        <v/>
      </c>
      <c r="C49" s="37" t="str">
        <f t="shared" si="1"/>
        <v/>
      </c>
      <c r="D49" s="29"/>
      <c r="E49" s="33"/>
      <c r="F49" s="34"/>
      <c r="G49" s="32"/>
    </row>
    <row r="50" spans="1:7" ht="21" x14ac:dyDescent="0.25">
      <c r="A50" s="35"/>
      <c r="B50" s="36" t="str">
        <f t="shared" si="0"/>
        <v/>
      </c>
      <c r="C50" s="37" t="str">
        <f t="shared" si="1"/>
        <v/>
      </c>
      <c r="D50" s="29"/>
      <c r="E50" s="33"/>
      <c r="F50" s="34"/>
      <c r="G50" s="32"/>
    </row>
    <row r="51" spans="1:7" ht="21" x14ac:dyDescent="0.25">
      <c r="A51" s="38"/>
      <c r="B51" s="39" t="str">
        <f t="shared" si="0"/>
        <v/>
      </c>
      <c r="C51" s="40" t="str">
        <f t="shared" si="1"/>
        <v/>
      </c>
      <c r="D51" s="41"/>
      <c r="E51" s="42"/>
      <c r="F51" s="43"/>
      <c r="G51" s="44"/>
    </row>
  </sheetData>
  <sheetProtection algorithmName="SHA-512" hashValue="9Kxe+qUkZ1keBHfgOm+4JAx1mrwpdYI9vuNByq3sOKSoZDryBBXSmFmJpTz4v1jlTH9UwMp8VVjSQPaYy3e5+Q==" saltValue="KD9rSIcYneX8WsBQ9aqVcw==" spinCount="100000" sheet="1" insertRows="0" selectLockedCells="1" autoFilter="0"/>
  <mergeCells count="2">
    <mergeCell ref="J1:K1"/>
    <mergeCell ref="S1:T1"/>
  </mergeCells>
  <conditionalFormatting sqref="A2:G51">
    <cfRule type="expression" dxfId="9" priority="1">
      <formula>AND(WEEKDAY($C2,2)&gt;5,A2&gt;0)</formula>
    </cfRule>
    <cfRule type="expression" dxfId="8" priority="2">
      <formula>IF($D2="x",$A2,"")</formula>
    </cfRule>
  </conditionalFormatting>
  <pageMargins left="0.42" right="0.13" top="0.39" bottom="0.27" header="0.31496062992125984" footer="0.31496062992125984"/>
  <pageSetup paperSize="9" scale="74" orientation="portrait" horizontalDpi="4294967293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3D329-8377-44DD-9CB2-AC324D4BA162}">
  <dimension ref="A1:S49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45689</v>
      </c>
      <c r="E1" s="87"/>
      <c r="F1" s="87"/>
      <c r="G1" s="87"/>
      <c r="H1" s="93">
        <f>DATE(R2,S2,1)</f>
        <v>45689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2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5</v>
      </c>
      <c r="B4" s="6">
        <f>DATE($R$2,$S$2,(1-WEEKDAY(DATE($R$2,$S$2,1),2))+(COLUMN(B3)-1)+(ROW(K1)-1)*7)</f>
        <v>45684</v>
      </c>
      <c r="C4" s="3">
        <f t="shared" ref="C4:H4" si="0">DATE($R$2,$S$2,(1-WEEKDAY(DATE($R$2,$S$2,1),2))+(COLUMN(C3)-1)+(ROW(L1)-1)*7)</f>
        <v>45685</v>
      </c>
      <c r="D4" s="3">
        <f t="shared" si="0"/>
        <v>45686</v>
      </c>
      <c r="E4" s="3">
        <f t="shared" si="0"/>
        <v>45687</v>
      </c>
      <c r="F4" s="3">
        <f t="shared" si="0"/>
        <v>45688</v>
      </c>
      <c r="G4" s="4">
        <f t="shared" si="0"/>
        <v>45689</v>
      </c>
      <c r="H4" s="5">
        <f t="shared" si="0"/>
        <v>45690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6</v>
      </c>
      <c r="B13" s="49">
        <f>DATE($R$2,$S$2,(1-WEEKDAY(DATE($R$2,$S$2,1),2))+(COLUMN(B4)-1)+(ROW(K2)-1)*7)</f>
        <v>45691</v>
      </c>
      <c r="C13" s="50">
        <f t="shared" ref="C13:H13" si="1">DATE($R$2,$S$2,(1-WEEKDAY(DATE($R$2,$S$2,1),2))+(COLUMN(C4)-1)+(ROW(L2)-1)*7)</f>
        <v>45692</v>
      </c>
      <c r="D13" s="50">
        <f t="shared" si="1"/>
        <v>45693</v>
      </c>
      <c r="E13" s="50">
        <f t="shared" si="1"/>
        <v>45694</v>
      </c>
      <c r="F13" s="50">
        <f t="shared" si="1"/>
        <v>45695</v>
      </c>
      <c r="G13" s="51">
        <f t="shared" si="1"/>
        <v>45696</v>
      </c>
      <c r="H13" s="52">
        <f t="shared" si="1"/>
        <v>45697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7</v>
      </c>
      <c r="B22" s="49">
        <f>DATE($R$2,$S$2,(1-WEEKDAY(DATE($R$2,$S$2,1),2))+(COLUMN(B13)-1)+(ROW(K3)-1)*7)</f>
        <v>45698</v>
      </c>
      <c r="C22" s="50">
        <f t="shared" ref="C22:H22" si="2">DATE($R$2,$S$2,(1-WEEKDAY(DATE($R$2,$S$2,1),2))+(COLUMN(C13)-1)+(ROW(L3)-1)*7)</f>
        <v>45699</v>
      </c>
      <c r="D22" s="50">
        <f t="shared" si="2"/>
        <v>45700</v>
      </c>
      <c r="E22" s="50">
        <f t="shared" si="2"/>
        <v>45701</v>
      </c>
      <c r="F22" s="50">
        <f t="shared" si="2"/>
        <v>45702</v>
      </c>
      <c r="G22" s="51">
        <f t="shared" si="2"/>
        <v>45703</v>
      </c>
      <c r="H22" s="52">
        <f t="shared" si="2"/>
        <v>45704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8</v>
      </c>
      <c r="B31" s="49">
        <f>DATE($R$2,$S$2,(1-WEEKDAY(DATE($R$2,$S$2,1),2))+(COLUMN(B22)-1)+(ROW(K4)-1)*7)</f>
        <v>45705</v>
      </c>
      <c r="C31" s="50">
        <f t="shared" ref="C31:H31" si="3">DATE($R$2,$S$2,(1-WEEKDAY(DATE($R$2,$S$2,1),2))+(COLUMN(C22)-1)+(ROW(L4)-1)*7)</f>
        <v>45706</v>
      </c>
      <c r="D31" s="50">
        <f t="shared" si="3"/>
        <v>45707</v>
      </c>
      <c r="E31" s="50">
        <f t="shared" si="3"/>
        <v>45708</v>
      </c>
      <c r="F31" s="50">
        <f t="shared" si="3"/>
        <v>45709</v>
      </c>
      <c r="G31" s="51">
        <f t="shared" si="3"/>
        <v>45710</v>
      </c>
      <c r="H31" s="52">
        <f t="shared" si="3"/>
        <v>45711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9</v>
      </c>
      <c r="B40" s="49">
        <f>DATE($R$2,$S$2,(1-WEEKDAY(DATE($R$2,$S$2,1),2))+(COLUMN(B31)-1)+(ROW(K5)-1)*7)</f>
        <v>45712</v>
      </c>
      <c r="C40" s="50">
        <f t="shared" ref="C40:H40" si="4">DATE($R$2,$S$2,(1-WEEKDAY(DATE($R$2,$S$2,1),2))+(COLUMN(C31)-1)+(ROW(L5)-1)*7)</f>
        <v>45713</v>
      </c>
      <c r="D40" s="50">
        <f t="shared" si="4"/>
        <v>45714</v>
      </c>
      <c r="E40" s="50">
        <f t="shared" si="4"/>
        <v>45715</v>
      </c>
      <c r="F40" s="50">
        <f t="shared" si="4"/>
        <v>45716</v>
      </c>
      <c r="G40" s="51">
        <f t="shared" si="4"/>
        <v>45717</v>
      </c>
      <c r="H40" s="52">
        <f t="shared" si="4"/>
        <v>45718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Gc7Jeqmd3FqpzHS5A4+qi1K2ojwCdsD1Z65gvJBEaiM63zkD3PnXZYwiDeaWIFdVSfo+GqFTacHDipAOFYBgYw==" saltValue="cISWxnWWZJngmdMoQl6lWA==" spinCount="100000" sheet="1" objects="1" scenarios="1" selectLockedCells="1"/>
  <mergeCells count="43">
    <mergeCell ref="G41:G48"/>
    <mergeCell ref="H41:H48"/>
    <mergeCell ref="A1:C2"/>
    <mergeCell ref="D1:G2"/>
    <mergeCell ref="A40:A48"/>
    <mergeCell ref="B41:B48"/>
    <mergeCell ref="C41:C48"/>
    <mergeCell ref="D41:D48"/>
    <mergeCell ref="E41:E48"/>
    <mergeCell ref="F41:F48"/>
    <mergeCell ref="G23:G30"/>
    <mergeCell ref="H23:H30"/>
    <mergeCell ref="A31:A39"/>
    <mergeCell ref="B32:B39"/>
    <mergeCell ref="C32:C39"/>
    <mergeCell ref="D32:D39"/>
    <mergeCell ref="A22:A30"/>
    <mergeCell ref="B23:B30"/>
    <mergeCell ref="C23:C30"/>
    <mergeCell ref="D23:D30"/>
    <mergeCell ref="E23:E30"/>
    <mergeCell ref="F14:F21"/>
    <mergeCell ref="G14:G21"/>
    <mergeCell ref="H14:H21"/>
    <mergeCell ref="E32:E39"/>
    <mergeCell ref="F32:F39"/>
    <mergeCell ref="G32:G39"/>
    <mergeCell ref="H32:H39"/>
    <mergeCell ref="F23:F30"/>
    <mergeCell ref="A13:A21"/>
    <mergeCell ref="B14:B21"/>
    <mergeCell ref="C14:C21"/>
    <mergeCell ref="D14:D21"/>
    <mergeCell ref="E14:E21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59" priority="3">
      <formula>MONTH(B4)=$S$2</formula>
    </cfRule>
    <cfRule type="expression" dxfId="58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2CCE07D-0888-4127-B713-2DDD450C9E73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004D1ED9-227B-4655-AF03-749E60F6B4C2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58BEA-06AE-4202-8FFB-718C9AB2DCF0}">
  <dimension ref="A1:S57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45717</v>
      </c>
      <c r="E1" s="87"/>
      <c r="F1" s="87"/>
      <c r="G1" s="87"/>
      <c r="H1" s="93">
        <f>DATE(R2,S2,1)</f>
        <v>45717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3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9</v>
      </c>
      <c r="B4" s="53">
        <f>DATE($R$2,$S$2,(1-WEEKDAY(DATE($R$2,$S$2,1),2))+(COLUMN(B3)-1)+(ROW(K1)-1)*7)</f>
        <v>45712</v>
      </c>
      <c r="C4" s="54">
        <f t="shared" ref="C4:H4" si="0">DATE($R$2,$S$2,(1-WEEKDAY(DATE($R$2,$S$2,1),2))+(COLUMN(C3)-1)+(ROW(L1)-1)*7)</f>
        <v>45713</v>
      </c>
      <c r="D4" s="54">
        <f t="shared" si="0"/>
        <v>45714</v>
      </c>
      <c r="E4" s="54">
        <f t="shared" si="0"/>
        <v>45715</v>
      </c>
      <c r="F4" s="54">
        <f t="shared" si="0"/>
        <v>45716</v>
      </c>
      <c r="G4" s="55">
        <f t="shared" si="0"/>
        <v>45717</v>
      </c>
      <c r="H4" s="56">
        <f t="shared" si="0"/>
        <v>45718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10</v>
      </c>
      <c r="B13" s="49">
        <f>DATE($R$2,$S$2,(1-WEEKDAY(DATE($R$2,$S$2,1),2))+(COLUMN(B4)-1)+(ROW(K2)-1)*7)</f>
        <v>45719</v>
      </c>
      <c r="C13" s="50">
        <f t="shared" ref="C13:H13" si="1">DATE($R$2,$S$2,(1-WEEKDAY(DATE($R$2,$S$2,1),2))+(COLUMN(C4)-1)+(ROW(L2)-1)*7)</f>
        <v>45720</v>
      </c>
      <c r="D13" s="50">
        <f t="shared" si="1"/>
        <v>45721</v>
      </c>
      <c r="E13" s="50">
        <f t="shared" si="1"/>
        <v>45722</v>
      </c>
      <c r="F13" s="50">
        <f t="shared" si="1"/>
        <v>45723</v>
      </c>
      <c r="G13" s="51">
        <f t="shared" si="1"/>
        <v>45724</v>
      </c>
      <c r="H13" s="52">
        <f t="shared" si="1"/>
        <v>45725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11</v>
      </c>
      <c r="B22" s="49">
        <f>DATE($R$2,$S$2,(1-WEEKDAY(DATE($R$2,$S$2,1),2))+(COLUMN(B13)-1)+(ROW(K3)-1)*7)</f>
        <v>45726</v>
      </c>
      <c r="C22" s="50">
        <f t="shared" ref="C22:H22" si="2">DATE($R$2,$S$2,(1-WEEKDAY(DATE($R$2,$S$2,1),2))+(COLUMN(C13)-1)+(ROW(L3)-1)*7)</f>
        <v>45727</v>
      </c>
      <c r="D22" s="50">
        <f t="shared" si="2"/>
        <v>45728</v>
      </c>
      <c r="E22" s="50">
        <f t="shared" si="2"/>
        <v>45729</v>
      </c>
      <c r="F22" s="50">
        <f t="shared" si="2"/>
        <v>45730</v>
      </c>
      <c r="G22" s="51">
        <f t="shared" si="2"/>
        <v>45731</v>
      </c>
      <c r="H22" s="52">
        <f t="shared" si="2"/>
        <v>45732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12</v>
      </c>
      <c r="B31" s="49">
        <f>DATE($R$2,$S$2,(1-WEEKDAY(DATE($R$2,$S$2,1),2))+(COLUMN(B22)-1)+(ROW(K4)-1)*7)</f>
        <v>45733</v>
      </c>
      <c r="C31" s="50">
        <f t="shared" ref="C31:H31" si="3">DATE($R$2,$S$2,(1-WEEKDAY(DATE($R$2,$S$2,1),2))+(COLUMN(C22)-1)+(ROW(L4)-1)*7)</f>
        <v>45734</v>
      </c>
      <c r="D31" s="50">
        <f t="shared" si="3"/>
        <v>45735</v>
      </c>
      <c r="E31" s="50">
        <f t="shared" si="3"/>
        <v>45736</v>
      </c>
      <c r="F31" s="50">
        <f t="shared" si="3"/>
        <v>45737</v>
      </c>
      <c r="G31" s="51">
        <f t="shared" si="3"/>
        <v>45738</v>
      </c>
      <c r="H31" s="52">
        <f t="shared" si="3"/>
        <v>45739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70">
        <f>WEEKNUM($B$40,21)</f>
        <v>13</v>
      </c>
      <c r="B40" s="94">
        <f>DATE($R$2,$S$2,(1-WEEKDAY(DATE($R$2,$S$2,1),2))+(COLUMN(B31)-1)+(ROW(K5)-1)*7)</f>
        <v>45740</v>
      </c>
      <c r="C40" s="95">
        <f t="shared" ref="C40:H40" si="4">DATE($R$2,$S$2,(1-WEEKDAY(DATE($R$2,$S$2,1),2))+(COLUMN(C31)-1)+(ROW(L5)-1)*7)</f>
        <v>45741</v>
      </c>
      <c r="D40" s="95">
        <f t="shared" si="4"/>
        <v>45742</v>
      </c>
      <c r="E40" s="95">
        <f t="shared" si="4"/>
        <v>45743</v>
      </c>
      <c r="F40" s="95">
        <f t="shared" si="4"/>
        <v>45744</v>
      </c>
      <c r="G40" s="96">
        <f t="shared" si="4"/>
        <v>45745</v>
      </c>
      <c r="H40" s="97">
        <f t="shared" si="4"/>
        <v>45746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ht="15" thickBot="1" x14ac:dyDescent="0.35">
      <c r="A48" s="71"/>
      <c r="B48" s="72"/>
      <c r="C48" s="67"/>
      <c r="D48" s="67"/>
      <c r="E48" s="67"/>
      <c r="F48" s="67"/>
      <c r="G48" s="68"/>
      <c r="H48" s="69"/>
    </row>
    <row r="49" spans="1:8" ht="18.75" customHeight="1" thickTop="1" x14ac:dyDescent="0.3">
      <c r="A49" s="61">
        <f>WEEKNUM(B49,21)</f>
        <v>14</v>
      </c>
      <c r="B49" s="49">
        <f>DATE($R$2,$S$2,(1-WEEKDAY(DATE($R$2,$S$2,1),2))+(COLUMN(B40)-1)+(ROW(K6)-1)*7)</f>
        <v>45747</v>
      </c>
      <c r="C49" s="49">
        <f t="shared" ref="C49:H49" si="5">DATE($R$2,$S$2,(1-WEEKDAY(DATE($R$2,$S$2,1),2))+(COLUMN(C40)-1)+(ROW(L6)-1)*7)</f>
        <v>45748</v>
      </c>
      <c r="D49" s="49">
        <f t="shared" si="5"/>
        <v>45749</v>
      </c>
      <c r="E49" s="49">
        <f t="shared" si="5"/>
        <v>45750</v>
      </c>
      <c r="F49" s="49">
        <f t="shared" si="5"/>
        <v>45751</v>
      </c>
      <c r="G49" s="49">
        <f t="shared" si="5"/>
        <v>45752</v>
      </c>
      <c r="H49" s="49">
        <f t="shared" si="5"/>
        <v>45753</v>
      </c>
    </row>
    <row r="50" spans="1:8" x14ac:dyDescent="0.3">
      <c r="A50" s="62"/>
      <c r="B50" s="63"/>
      <c r="C50" s="65"/>
      <c r="D50" s="65"/>
      <c r="E50" s="65"/>
      <c r="F50" s="65"/>
      <c r="G50" s="57"/>
      <c r="H50" s="59"/>
    </row>
    <row r="51" spans="1:8" x14ac:dyDescent="0.3">
      <c r="A51" s="62"/>
      <c r="B51" s="63"/>
      <c r="C51" s="65"/>
      <c r="D51" s="65"/>
      <c r="E51" s="65"/>
      <c r="F51" s="65"/>
      <c r="G51" s="57"/>
      <c r="H51" s="59"/>
    </row>
    <row r="52" spans="1:8" x14ac:dyDescent="0.3">
      <c r="A52" s="62"/>
      <c r="B52" s="63"/>
      <c r="C52" s="65"/>
      <c r="D52" s="65"/>
      <c r="E52" s="65"/>
      <c r="F52" s="65"/>
      <c r="G52" s="57"/>
      <c r="H52" s="59"/>
    </row>
    <row r="53" spans="1:8" x14ac:dyDescent="0.3">
      <c r="A53" s="62"/>
      <c r="B53" s="63"/>
      <c r="C53" s="65"/>
      <c r="D53" s="65"/>
      <c r="E53" s="65"/>
      <c r="F53" s="65"/>
      <c r="G53" s="57"/>
      <c r="H53" s="59"/>
    </row>
    <row r="54" spans="1:8" x14ac:dyDescent="0.3">
      <c r="A54" s="62"/>
      <c r="B54" s="63"/>
      <c r="C54" s="65"/>
      <c r="D54" s="65"/>
      <c r="E54" s="65"/>
      <c r="F54" s="65"/>
      <c r="G54" s="57"/>
      <c r="H54" s="59"/>
    </row>
    <row r="55" spans="1:8" x14ac:dyDescent="0.3">
      <c r="A55" s="62"/>
      <c r="B55" s="63"/>
      <c r="C55" s="65"/>
      <c r="D55" s="65"/>
      <c r="E55" s="65"/>
      <c r="F55" s="65"/>
      <c r="G55" s="57"/>
      <c r="H55" s="59"/>
    </row>
    <row r="56" spans="1:8" x14ac:dyDescent="0.3">
      <c r="A56" s="62"/>
      <c r="B56" s="63"/>
      <c r="C56" s="65"/>
      <c r="D56" s="65"/>
      <c r="E56" s="65"/>
      <c r="F56" s="65"/>
      <c r="G56" s="57"/>
      <c r="H56" s="59"/>
    </row>
    <row r="57" spans="1:8" x14ac:dyDescent="0.3">
      <c r="A57" s="62"/>
      <c r="B57" s="64"/>
      <c r="C57" s="66"/>
      <c r="D57" s="66"/>
      <c r="E57" s="66"/>
      <c r="F57" s="66"/>
      <c r="G57" s="58"/>
      <c r="H57" s="60"/>
    </row>
  </sheetData>
  <sheetProtection algorithmName="SHA-512" hashValue="9bjSSIp5a1gbSfHiw0h44xultMb52XxqmOL28tA/4U7XZrt7Pk/FtCW/vrobN34KJGxEbADN5mEgrodS1W9zkA==" saltValue="9cJlxzk1T4rJ/zNM8KEYOA==" spinCount="100000" sheet="1" objects="1" scenarios="1" selectLockedCells="1"/>
  <mergeCells count="51">
    <mergeCell ref="F50:F57"/>
    <mergeCell ref="G50:G57"/>
    <mergeCell ref="H50:H57"/>
    <mergeCell ref="A49:A57"/>
    <mergeCell ref="B50:B57"/>
    <mergeCell ref="C50:C57"/>
    <mergeCell ref="D50:D57"/>
    <mergeCell ref="E50:E57"/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55" priority="7">
      <formula>MONTH(B4)=$S$2</formula>
    </cfRule>
    <cfRule type="expression" dxfId="54" priority="8">
      <formula>MONTH(B4)&lt;&gt;$S$2</formula>
    </cfRule>
  </conditionalFormatting>
  <conditionalFormatting sqref="B49:H50">
    <cfRule type="expression" dxfId="7" priority="3">
      <formula>MONTH(B49)=$S$2</formula>
    </cfRule>
    <cfRule type="expression" dxfId="6" priority="4">
      <formula>MONTH(B49)&lt;&gt;$S$2</formula>
    </cfRule>
  </conditionalFormatting>
  <pageMargins left="0.4" right="0.25" top="0.56999999999999995" bottom="0.28999999999999998" header="0.17" footer="0.18"/>
  <pageSetup paperSize="9" scale="88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E9DBECF2-4609-4A5D-BCFE-E9D9C045ECBA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5" id="{A56ADD16-D26F-40A4-B8E7-82C028A1FF23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  <x14:conditionalFormatting xmlns:xm="http://schemas.microsoft.com/office/excel/2006/main">
          <x14:cfRule type="expression" priority="2" id="{FDE672ED-2600-4E8D-9B72-3DF021E112DC}">
            <xm:f>MATCH(B49,Feiertage!$B:$B,0)&gt;0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B49:H57</xm:sqref>
        </x14:conditionalFormatting>
        <x14:conditionalFormatting xmlns:xm="http://schemas.microsoft.com/office/excel/2006/main">
          <x14:cfRule type="expression" priority="1" id="{4A74FBA4-9399-46B8-808A-0142BC80F6D3}">
            <xm:f>MATCH(B49,Feiertage!$B:$B,0)&gt;0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B50:H57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C27B-B838-4E4C-9695-BF8D4CDB7FC3}">
  <dimension ref="A1:S49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45748</v>
      </c>
      <c r="E1" s="87"/>
      <c r="F1" s="87"/>
      <c r="G1" s="87"/>
      <c r="H1" s="93">
        <f>DATE(R2,S2,1)</f>
        <v>45748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4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14</v>
      </c>
      <c r="B4" s="53">
        <f>DATE($R$2,$S$2,(1-WEEKDAY(DATE($R$2,$S$2,1),2))+(COLUMN(B3)-1)+(ROW(K1)-1)*7)</f>
        <v>45747</v>
      </c>
      <c r="C4" s="54">
        <f t="shared" ref="C4:H4" si="0">DATE($R$2,$S$2,(1-WEEKDAY(DATE($R$2,$S$2,1),2))+(COLUMN(C3)-1)+(ROW(L1)-1)*7)</f>
        <v>45748</v>
      </c>
      <c r="D4" s="54">
        <f t="shared" si="0"/>
        <v>45749</v>
      </c>
      <c r="E4" s="54">
        <f t="shared" si="0"/>
        <v>45750</v>
      </c>
      <c r="F4" s="54">
        <f t="shared" si="0"/>
        <v>45751</v>
      </c>
      <c r="G4" s="55">
        <f t="shared" si="0"/>
        <v>45752</v>
      </c>
      <c r="H4" s="56">
        <f t="shared" si="0"/>
        <v>45753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15</v>
      </c>
      <c r="B13" s="49">
        <f>DATE($R$2,$S$2,(1-WEEKDAY(DATE($R$2,$S$2,1),2))+(COLUMN(B4)-1)+(ROW(K2)-1)*7)</f>
        <v>45754</v>
      </c>
      <c r="C13" s="50">
        <f t="shared" ref="C13:H13" si="1">DATE($R$2,$S$2,(1-WEEKDAY(DATE($R$2,$S$2,1),2))+(COLUMN(C4)-1)+(ROW(L2)-1)*7)</f>
        <v>45755</v>
      </c>
      <c r="D13" s="50">
        <f t="shared" si="1"/>
        <v>45756</v>
      </c>
      <c r="E13" s="50">
        <f t="shared" si="1"/>
        <v>45757</v>
      </c>
      <c r="F13" s="50">
        <f t="shared" si="1"/>
        <v>45758</v>
      </c>
      <c r="G13" s="51">
        <f t="shared" si="1"/>
        <v>45759</v>
      </c>
      <c r="H13" s="52">
        <f t="shared" si="1"/>
        <v>45760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16</v>
      </c>
      <c r="B22" s="49">
        <f>DATE($R$2,$S$2,(1-WEEKDAY(DATE($R$2,$S$2,1),2))+(COLUMN(B13)-1)+(ROW(K3)-1)*7)</f>
        <v>45761</v>
      </c>
      <c r="C22" s="50">
        <f t="shared" ref="C22:H22" si="2">DATE($R$2,$S$2,(1-WEEKDAY(DATE($R$2,$S$2,1),2))+(COLUMN(C13)-1)+(ROW(L3)-1)*7)</f>
        <v>45762</v>
      </c>
      <c r="D22" s="50">
        <f t="shared" si="2"/>
        <v>45763</v>
      </c>
      <c r="E22" s="50">
        <f t="shared" si="2"/>
        <v>45764</v>
      </c>
      <c r="F22" s="50">
        <f t="shared" si="2"/>
        <v>45765</v>
      </c>
      <c r="G22" s="51">
        <f t="shared" si="2"/>
        <v>45766</v>
      </c>
      <c r="H22" s="52">
        <f t="shared" si="2"/>
        <v>45767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17</v>
      </c>
      <c r="B31" s="49">
        <f>DATE($R$2,$S$2,(1-WEEKDAY(DATE($R$2,$S$2,1),2))+(COLUMN(B22)-1)+(ROW(K4)-1)*7)</f>
        <v>45768</v>
      </c>
      <c r="C31" s="50">
        <f t="shared" ref="C31:H31" si="3">DATE($R$2,$S$2,(1-WEEKDAY(DATE($R$2,$S$2,1),2))+(COLUMN(C22)-1)+(ROW(L4)-1)*7)</f>
        <v>45769</v>
      </c>
      <c r="D31" s="50">
        <f t="shared" si="3"/>
        <v>45770</v>
      </c>
      <c r="E31" s="50">
        <f t="shared" si="3"/>
        <v>45771</v>
      </c>
      <c r="F31" s="50">
        <f t="shared" si="3"/>
        <v>45772</v>
      </c>
      <c r="G31" s="51">
        <f t="shared" si="3"/>
        <v>45773</v>
      </c>
      <c r="H31" s="52">
        <f t="shared" si="3"/>
        <v>45774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18</v>
      </c>
      <c r="B40" s="49">
        <f>DATE($R$2,$S$2,(1-WEEKDAY(DATE($R$2,$S$2,1),2))+(COLUMN(B31)-1)+(ROW(K5)-1)*7)</f>
        <v>45775</v>
      </c>
      <c r="C40" s="50">
        <f t="shared" ref="C40:H40" si="4">DATE($R$2,$S$2,(1-WEEKDAY(DATE($R$2,$S$2,1),2))+(COLUMN(C31)-1)+(ROW(L5)-1)*7)</f>
        <v>45776</v>
      </c>
      <c r="D40" s="50">
        <f t="shared" si="4"/>
        <v>45777</v>
      </c>
      <c r="E40" s="50">
        <f t="shared" si="4"/>
        <v>45778</v>
      </c>
      <c r="F40" s="50">
        <f t="shared" si="4"/>
        <v>45779</v>
      </c>
      <c r="G40" s="51">
        <f t="shared" si="4"/>
        <v>45780</v>
      </c>
      <c r="H40" s="52">
        <f t="shared" si="4"/>
        <v>45781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N9av8ccP99IKOzBvscwtBCGqC0IFi1W2TZdiUcGpW32xtG3y9N3rx+0lrBnnWC3mp1/r9Gv84tGazB+YsjLmkQ==" saltValue="b8s2zuVhA0XPuQ/zScM6Lg==" spinCount="100000" sheet="1" objects="1" scenarios="1" selectLockedCells="1"/>
  <mergeCells count="43"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51" priority="3">
      <formula>MONTH(B4)=$S$2</formula>
    </cfRule>
    <cfRule type="expression" dxfId="50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AC4F8C4-1C70-4B49-968E-D551AE029FC4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C6AEC6B4-5673-49D2-9ACD-636B3B9C8A84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8BB7-D321-46E7-B194-06EC4712B087}">
  <dimension ref="A1:S49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45778</v>
      </c>
      <c r="E1" s="87"/>
      <c r="F1" s="87"/>
      <c r="G1" s="87"/>
      <c r="H1" s="93">
        <f>DATE(R2,S2,1)</f>
        <v>45778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5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18</v>
      </c>
      <c r="B4" s="53">
        <f>DATE($R$2,$S$2,(1-WEEKDAY(DATE($R$2,$S$2,1),2))+(COLUMN(B3)-1)+(ROW(K1)-1)*7)</f>
        <v>45775</v>
      </c>
      <c r="C4" s="54">
        <f t="shared" ref="C4:H4" si="0">DATE($R$2,$S$2,(1-WEEKDAY(DATE($R$2,$S$2,1),2))+(COLUMN(C3)-1)+(ROW(L1)-1)*7)</f>
        <v>45776</v>
      </c>
      <c r="D4" s="54">
        <f t="shared" si="0"/>
        <v>45777</v>
      </c>
      <c r="E4" s="54">
        <f t="shared" si="0"/>
        <v>45778</v>
      </c>
      <c r="F4" s="54">
        <f t="shared" si="0"/>
        <v>45779</v>
      </c>
      <c r="G4" s="55">
        <f t="shared" si="0"/>
        <v>45780</v>
      </c>
      <c r="H4" s="56">
        <f t="shared" si="0"/>
        <v>45781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19</v>
      </c>
      <c r="B13" s="49">
        <f>DATE($R$2,$S$2,(1-WEEKDAY(DATE($R$2,$S$2,1),2))+(COLUMN(B4)-1)+(ROW(K2)-1)*7)</f>
        <v>45782</v>
      </c>
      <c r="C13" s="50">
        <f t="shared" ref="C13:H13" si="1">DATE($R$2,$S$2,(1-WEEKDAY(DATE($R$2,$S$2,1),2))+(COLUMN(C4)-1)+(ROW(L2)-1)*7)</f>
        <v>45783</v>
      </c>
      <c r="D13" s="50">
        <f t="shared" si="1"/>
        <v>45784</v>
      </c>
      <c r="E13" s="50">
        <f t="shared" si="1"/>
        <v>45785</v>
      </c>
      <c r="F13" s="50">
        <f t="shared" si="1"/>
        <v>45786</v>
      </c>
      <c r="G13" s="51">
        <f t="shared" si="1"/>
        <v>45787</v>
      </c>
      <c r="H13" s="52">
        <f t="shared" si="1"/>
        <v>45788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20</v>
      </c>
      <c r="B22" s="49">
        <f>DATE($R$2,$S$2,(1-WEEKDAY(DATE($R$2,$S$2,1),2))+(COLUMN(B13)-1)+(ROW(K3)-1)*7)</f>
        <v>45789</v>
      </c>
      <c r="C22" s="50">
        <f t="shared" ref="C22:H22" si="2">DATE($R$2,$S$2,(1-WEEKDAY(DATE($R$2,$S$2,1),2))+(COLUMN(C13)-1)+(ROW(L3)-1)*7)</f>
        <v>45790</v>
      </c>
      <c r="D22" s="50">
        <f t="shared" si="2"/>
        <v>45791</v>
      </c>
      <c r="E22" s="50">
        <f t="shared" si="2"/>
        <v>45792</v>
      </c>
      <c r="F22" s="50">
        <f t="shared" si="2"/>
        <v>45793</v>
      </c>
      <c r="G22" s="51">
        <f t="shared" si="2"/>
        <v>45794</v>
      </c>
      <c r="H22" s="52">
        <f t="shared" si="2"/>
        <v>45795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21</v>
      </c>
      <c r="B31" s="49">
        <f>DATE($R$2,$S$2,(1-WEEKDAY(DATE($R$2,$S$2,1),2))+(COLUMN(B22)-1)+(ROW(K4)-1)*7)</f>
        <v>45796</v>
      </c>
      <c r="C31" s="50">
        <f t="shared" ref="C31:H31" si="3">DATE($R$2,$S$2,(1-WEEKDAY(DATE($R$2,$S$2,1),2))+(COLUMN(C22)-1)+(ROW(L4)-1)*7)</f>
        <v>45797</v>
      </c>
      <c r="D31" s="50">
        <f t="shared" si="3"/>
        <v>45798</v>
      </c>
      <c r="E31" s="50">
        <f t="shared" si="3"/>
        <v>45799</v>
      </c>
      <c r="F31" s="50">
        <f t="shared" si="3"/>
        <v>45800</v>
      </c>
      <c r="G31" s="51">
        <f t="shared" si="3"/>
        <v>45801</v>
      </c>
      <c r="H31" s="52">
        <f t="shared" si="3"/>
        <v>45802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22</v>
      </c>
      <c r="B40" s="49">
        <f>DATE($R$2,$S$2,(1-WEEKDAY(DATE($R$2,$S$2,1),2))+(COLUMN(B31)-1)+(ROW(K5)-1)*7)</f>
        <v>45803</v>
      </c>
      <c r="C40" s="50">
        <f t="shared" ref="C40:H40" si="4">DATE($R$2,$S$2,(1-WEEKDAY(DATE($R$2,$S$2,1),2))+(COLUMN(C31)-1)+(ROW(L5)-1)*7)</f>
        <v>45804</v>
      </c>
      <c r="D40" s="50">
        <f t="shared" si="4"/>
        <v>45805</v>
      </c>
      <c r="E40" s="50">
        <f t="shared" si="4"/>
        <v>45806</v>
      </c>
      <c r="F40" s="50">
        <f t="shared" si="4"/>
        <v>45807</v>
      </c>
      <c r="G40" s="51">
        <f t="shared" si="4"/>
        <v>45808</v>
      </c>
      <c r="H40" s="52">
        <f t="shared" si="4"/>
        <v>45809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57uWIpkA5CID47kR6wYQVsiB1yNDrCkhYO7unapxUJoPbQ1dG7l81kk7xVjtr2gyb7ih1NAJ1OhDySHZXRU1/w==" saltValue="Z8QYzJys8Bxs2G/pvcxcgA==" spinCount="100000" sheet="1" objects="1" scenarios="1" selectLockedCells="1"/>
  <mergeCells count="43"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47" priority="3">
      <formula>MONTH(B4)=$S$2</formula>
    </cfRule>
    <cfRule type="expression" dxfId="46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90CCAD0-3E28-4D4A-9915-CE1F060A6C71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5AE0CEF0-AC0B-453E-9C00-83ADCA88DAC6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3449F-288F-43B1-87FE-DA9AD3DFDDAF}">
  <dimension ref="A1:S57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45809</v>
      </c>
      <c r="E1" s="87"/>
      <c r="F1" s="87"/>
      <c r="G1" s="87"/>
      <c r="H1" s="93">
        <f>DATE(R2,S2,1)</f>
        <v>45809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6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22</v>
      </c>
      <c r="B4" s="53">
        <f>DATE($R$2,$S$2,(1-WEEKDAY(DATE($R$2,$S$2,1),2))+(COLUMN(B3)-1)+(ROW(K1)-1)*7)</f>
        <v>45803</v>
      </c>
      <c r="C4" s="54">
        <f t="shared" ref="C4:H4" si="0">DATE($R$2,$S$2,(1-WEEKDAY(DATE($R$2,$S$2,1),2))+(COLUMN(C3)-1)+(ROW(L1)-1)*7)</f>
        <v>45804</v>
      </c>
      <c r="D4" s="54">
        <f t="shared" si="0"/>
        <v>45805</v>
      </c>
      <c r="E4" s="54">
        <f t="shared" si="0"/>
        <v>45806</v>
      </c>
      <c r="F4" s="54">
        <f t="shared" si="0"/>
        <v>45807</v>
      </c>
      <c r="G4" s="55">
        <f t="shared" si="0"/>
        <v>45808</v>
      </c>
      <c r="H4" s="56">
        <f t="shared" si="0"/>
        <v>45809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23</v>
      </c>
      <c r="B13" s="49">
        <f>DATE($R$2,$S$2,(1-WEEKDAY(DATE($R$2,$S$2,1),2))+(COLUMN(B4)-1)+(ROW(K2)-1)*7)</f>
        <v>45810</v>
      </c>
      <c r="C13" s="50">
        <f t="shared" ref="C13:H13" si="1">DATE($R$2,$S$2,(1-WEEKDAY(DATE($R$2,$S$2,1),2))+(COLUMN(C4)-1)+(ROW(L2)-1)*7)</f>
        <v>45811</v>
      </c>
      <c r="D13" s="50">
        <f t="shared" si="1"/>
        <v>45812</v>
      </c>
      <c r="E13" s="50">
        <f t="shared" si="1"/>
        <v>45813</v>
      </c>
      <c r="F13" s="50">
        <f t="shared" si="1"/>
        <v>45814</v>
      </c>
      <c r="G13" s="51">
        <f t="shared" si="1"/>
        <v>45815</v>
      </c>
      <c r="H13" s="52">
        <f t="shared" si="1"/>
        <v>45816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24</v>
      </c>
      <c r="B22" s="49">
        <f>DATE($R$2,$S$2,(1-WEEKDAY(DATE($R$2,$S$2,1),2))+(COLUMN(B13)-1)+(ROW(K3)-1)*7)</f>
        <v>45817</v>
      </c>
      <c r="C22" s="50">
        <f t="shared" ref="C22:H22" si="2">DATE($R$2,$S$2,(1-WEEKDAY(DATE($R$2,$S$2,1),2))+(COLUMN(C13)-1)+(ROW(L3)-1)*7)</f>
        <v>45818</v>
      </c>
      <c r="D22" s="50">
        <f t="shared" si="2"/>
        <v>45819</v>
      </c>
      <c r="E22" s="50">
        <f t="shared" si="2"/>
        <v>45820</v>
      </c>
      <c r="F22" s="50">
        <f t="shared" si="2"/>
        <v>45821</v>
      </c>
      <c r="G22" s="51">
        <f t="shared" si="2"/>
        <v>45822</v>
      </c>
      <c r="H22" s="52">
        <f t="shared" si="2"/>
        <v>45823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25</v>
      </c>
      <c r="B31" s="49">
        <f>DATE($R$2,$S$2,(1-WEEKDAY(DATE($R$2,$S$2,1),2))+(COLUMN(B22)-1)+(ROW(K4)-1)*7)</f>
        <v>45824</v>
      </c>
      <c r="C31" s="50">
        <f t="shared" ref="C31:H31" si="3">DATE($R$2,$S$2,(1-WEEKDAY(DATE($R$2,$S$2,1),2))+(COLUMN(C22)-1)+(ROW(L4)-1)*7)</f>
        <v>45825</v>
      </c>
      <c r="D31" s="50">
        <f t="shared" si="3"/>
        <v>45826</v>
      </c>
      <c r="E31" s="50">
        <f t="shared" si="3"/>
        <v>45827</v>
      </c>
      <c r="F31" s="50">
        <f t="shared" si="3"/>
        <v>45828</v>
      </c>
      <c r="G31" s="51">
        <f t="shared" si="3"/>
        <v>45829</v>
      </c>
      <c r="H31" s="52">
        <f t="shared" si="3"/>
        <v>45830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70">
        <f>WEEKNUM(B40,21)</f>
        <v>26</v>
      </c>
      <c r="B40" s="94">
        <f>DATE($R$2,$S$2,(1-WEEKDAY(DATE($R$2,$S$2,1),2))+(COLUMN(B31)-1)+(ROW(K5)-1)*7)</f>
        <v>45831</v>
      </c>
      <c r="C40" s="95">
        <f t="shared" ref="C40:H40" si="4">DATE($R$2,$S$2,(1-WEEKDAY(DATE($R$2,$S$2,1),2))+(COLUMN(C31)-1)+(ROW(L5)-1)*7)</f>
        <v>45832</v>
      </c>
      <c r="D40" s="95">
        <f t="shared" si="4"/>
        <v>45833</v>
      </c>
      <c r="E40" s="95">
        <f t="shared" si="4"/>
        <v>45834</v>
      </c>
      <c r="F40" s="95">
        <f t="shared" si="4"/>
        <v>45835</v>
      </c>
      <c r="G40" s="96">
        <f t="shared" si="4"/>
        <v>45836</v>
      </c>
      <c r="H40" s="97">
        <f t="shared" si="4"/>
        <v>45837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ht="15" thickBot="1" x14ac:dyDescent="0.35">
      <c r="A48" s="71"/>
      <c r="B48" s="72"/>
      <c r="C48" s="67"/>
      <c r="D48" s="67"/>
      <c r="E48" s="67"/>
      <c r="F48" s="67"/>
      <c r="G48" s="68"/>
      <c r="H48" s="69"/>
    </row>
    <row r="49" spans="1:8" ht="18.75" customHeight="1" thickTop="1" x14ac:dyDescent="0.3">
      <c r="A49" s="61">
        <f>WEEKNUM(B49,21)</f>
        <v>27</v>
      </c>
      <c r="B49" s="49">
        <f>DATE($R$2,$S$2,(1-WEEKDAY(DATE($R$2,$S$2,1),2))+(COLUMN(B40)-1)+(ROW(K6)-1)*7)</f>
        <v>45838</v>
      </c>
      <c r="C49" s="49">
        <f t="shared" ref="C49:H49" si="5">DATE($R$2,$S$2,(1-WEEKDAY(DATE($R$2,$S$2,1),2))+(COLUMN(C40)-1)+(ROW(L6)-1)*7)</f>
        <v>45839</v>
      </c>
      <c r="D49" s="49">
        <f t="shared" si="5"/>
        <v>45840</v>
      </c>
      <c r="E49" s="49">
        <f t="shared" si="5"/>
        <v>45841</v>
      </c>
      <c r="F49" s="49">
        <f t="shared" si="5"/>
        <v>45842</v>
      </c>
      <c r="G49" s="49">
        <f t="shared" si="5"/>
        <v>45843</v>
      </c>
      <c r="H49" s="49">
        <f t="shared" si="5"/>
        <v>45844</v>
      </c>
    </row>
    <row r="50" spans="1:8" x14ac:dyDescent="0.3">
      <c r="A50" s="62"/>
      <c r="B50" s="63"/>
      <c r="C50" s="65"/>
      <c r="D50" s="65"/>
      <c r="E50" s="65"/>
      <c r="F50" s="65"/>
      <c r="G50" s="57"/>
      <c r="H50" s="59"/>
    </row>
    <row r="51" spans="1:8" x14ac:dyDescent="0.3">
      <c r="A51" s="62"/>
      <c r="B51" s="63"/>
      <c r="C51" s="65"/>
      <c r="D51" s="65"/>
      <c r="E51" s="65"/>
      <c r="F51" s="65"/>
      <c r="G51" s="57"/>
      <c r="H51" s="59"/>
    </row>
    <row r="52" spans="1:8" x14ac:dyDescent="0.3">
      <c r="A52" s="62"/>
      <c r="B52" s="63"/>
      <c r="C52" s="65"/>
      <c r="D52" s="65"/>
      <c r="E52" s="65"/>
      <c r="F52" s="65"/>
      <c r="G52" s="57"/>
      <c r="H52" s="59"/>
    </row>
    <row r="53" spans="1:8" x14ac:dyDescent="0.3">
      <c r="A53" s="62"/>
      <c r="B53" s="63"/>
      <c r="C53" s="65"/>
      <c r="D53" s="65"/>
      <c r="E53" s="65"/>
      <c r="F53" s="65"/>
      <c r="G53" s="57"/>
      <c r="H53" s="59"/>
    </row>
    <row r="54" spans="1:8" x14ac:dyDescent="0.3">
      <c r="A54" s="62"/>
      <c r="B54" s="63"/>
      <c r="C54" s="65"/>
      <c r="D54" s="65"/>
      <c r="E54" s="65"/>
      <c r="F54" s="65"/>
      <c r="G54" s="57"/>
      <c r="H54" s="59"/>
    </row>
    <row r="55" spans="1:8" x14ac:dyDescent="0.3">
      <c r="A55" s="62"/>
      <c r="B55" s="63"/>
      <c r="C55" s="65"/>
      <c r="D55" s="65"/>
      <c r="E55" s="65"/>
      <c r="F55" s="65"/>
      <c r="G55" s="57"/>
      <c r="H55" s="59"/>
    </row>
    <row r="56" spans="1:8" x14ac:dyDescent="0.3">
      <c r="A56" s="62"/>
      <c r="B56" s="63"/>
      <c r="C56" s="65"/>
      <c r="D56" s="65"/>
      <c r="E56" s="65"/>
      <c r="F56" s="65"/>
      <c r="G56" s="57"/>
      <c r="H56" s="59"/>
    </row>
    <row r="57" spans="1:8" x14ac:dyDescent="0.3">
      <c r="A57" s="62"/>
      <c r="B57" s="64"/>
      <c r="C57" s="66"/>
      <c r="D57" s="66"/>
      <c r="E57" s="66"/>
      <c r="F57" s="66"/>
      <c r="G57" s="58"/>
      <c r="H57" s="60"/>
    </row>
  </sheetData>
  <sheetProtection algorithmName="SHA-512" hashValue="nNMCwmQHD91OnmoNBugT7q/6RQ48XZnrUf94+uiw54ofvqq4baTwfTrKBugfAmCOFb9uDzLLp8UwPjxNKw+tDw==" saltValue="7g/jKm6U9l0VVUAHkjbHOg==" spinCount="100000" sheet="1" objects="1" scenarios="1" selectLockedCells="1"/>
  <mergeCells count="51">
    <mergeCell ref="F50:F57"/>
    <mergeCell ref="G50:G57"/>
    <mergeCell ref="H50:H57"/>
    <mergeCell ref="A49:A57"/>
    <mergeCell ref="B50:B57"/>
    <mergeCell ref="C50:C57"/>
    <mergeCell ref="D50:D57"/>
    <mergeCell ref="E50:E57"/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43" priority="7">
      <formula>MONTH(B4)=$S$2</formula>
    </cfRule>
    <cfRule type="expression" dxfId="42" priority="8">
      <formula>MONTH(B4)&lt;&gt;$S$2</formula>
    </cfRule>
  </conditionalFormatting>
  <conditionalFormatting sqref="B49:H50">
    <cfRule type="expression" dxfId="3" priority="3">
      <formula>MONTH(B49)=$S$2</formula>
    </cfRule>
    <cfRule type="expression" dxfId="2" priority="4">
      <formula>MONTH(B49)&lt;&gt;$S$2</formula>
    </cfRule>
  </conditionalFormatting>
  <pageMargins left="0.4" right="0.25" top="0.56999999999999995" bottom="0.28999999999999998" header="0.17" footer="0.18"/>
  <pageSetup paperSize="9" scale="88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847AF6AD-FF0A-4A1F-9EDD-5623E9169491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5" id="{AF82458E-1BAB-4599-A6FD-6C75735B2B64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  <x14:conditionalFormatting xmlns:xm="http://schemas.microsoft.com/office/excel/2006/main">
          <x14:cfRule type="expression" priority="2" id="{553811AB-F08F-4BDF-B055-FE0EA55CBE08}">
            <xm:f>MATCH(B49,Feiertage!$B:$B,0)&gt;0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B49:H57</xm:sqref>
        </x14:conditionalFormatting>
        <x14:conditionalFormatting xmlns:xm="http://schemas.microsoft.com/office/excel/2006/main">
          <x14:cfRule type="expression" priority="1" id="{9752D6E1-D767-49A1-A227-64B75C4314EB}">
            <xm:f>MATCH(B49,Feiertage!$B:$B,0)&gt;0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B50:H57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2A8C-F55D-48B6-90C6-53A849BF57C2}">
  <dimension ref="A1:S49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45839</v>
      </c>
      <c r="E1" s="87"/>
      <c r="F1" s="87"/>
      <c r="G1" s="87"/>
      <c r="H1" s="93">
        <f>DATE(R2,S2,1)</f>
        <v>45839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7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27</v>
      </c>
      <c r="B4" s="53">
        <f>DATE($R$2,$S$2,(1-WEEKDAY(DATE($R$2,$S$2,1),2))+(COLUMN(B3)-1)+(ROW(K1)-1)*7)</f>
        <v>45838</v>
      </c>
      <c r="C4" s="54">
        <f t="shared" ref="C4:H4" si="0">DATE($R$2,$S$2,(1-WEEKDAY(DATE($R$2,$S$2,1),2))+(COLUMN(C3)-1)+(ROW(L1)-1)*7)</f>
        <v>45839</v>
      </c>
      <c r="D4" s="54">
        <f t="shared" si="0"/>
        <v>45840</v>
      </c>
      <c r="E4" s="54">
        <f t="shared" si="0"/>
        <v>45841</v>
      </c>
      <c r="F4" s="54">
        <f t="shared" si="0"/>
        <v>45842</v>
      </c>
      <c r="G4" s="55">
        <f t="shared" si="0"/>
        <v>45843</v>
      </c>
      <c r="H4" s="56">
        <f t="shared" si="0"/>
        <v>45844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28</v>
      </c>
      <c r="B13" s="49">
        <f>DATE($R$2,$S$2,(1-WEEKDAY(DATE($R$2,$S$2,1),2))+(COLUMN(B4)-1)+(ROW(K2)-1)*7)</f>
        <v>45845</v>
      </c>
      <c r="C13" s="50">
        <f t="shared" ref="C13:H13" si="1">DATE($R$2,$S$2,(1-WEEKDAY(DATE($R$2,$S$2,1),2))+(COLUMN(C4)-1)+(ROW(L2)-1)*7)</f>
        <v>45846</v>
      </c>
      <c r="D13" s="50">
        <f t="shared" si="1"/>
        <v>45847</v>
      </c>
      <c r="E13" s="50">
        <f t="shared" si="1"/>
        <v>45848</v>
      </c>
      <c r="F13" s="50">
        <f t="shared" si="1"/>
        <v>45849</v>
      </c>
      <c r="G13" s="51">
        <f t="shared" si="1"/>
        <v>45850</v>
      </c>
      <c r="H13" s="52">
        <f t="shared" si="1"/>
        <v>45851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29</v>
      </c>
      <c r="B22" s="49">
        <f>DATE($R$2,$S$2,(1-WEEKDAY(DATE($R$2,$S$2,1),2))+(COLUMN(B13)-1)+(ROW(K3)-1)*7)</f>
        <v>45852</v>
      </c>
      <c r="C22" s="50">
        <f t="shared" ref="C22:H22" si="2">DATE($R$2,$S$2,(1-WEEKDAY(DATE($R$2,$S$2,1),2))+(COLUMN(C13)-1)+(ROW(L3)-1)*7)</f>
        <v>45853</v>
      </c>
      <c r="D22" s="50">
        <f t="shared" si="2"/>
        <v>45854</v>
      </c>
      <c r="E22" s="50">
        <f t="shared" si="2"/>
        <v>45855</v>
      </c>
      <c r="F22" s="50">
        <f t="shared" si="2"/>
        <v>45856</v>
      </c>
      <c r="G22" s="51">
        <f t="shared" si="2"/>
        <v>45857</v>
      </c>
      <c r="H22" s="52">
        <f t="shared" si="2"/>
        <v>45858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30</v>
      </c>
      <c r="B31" s="49">
        <f>DATE($R$2,$S$2,(1-WEEKDAY(DATE($R$2,$S$2,1),2))+(COLUMN(B22)-1)+(ROW(K4)-1)*7)</f>
        <v>45859</v>
      </c>
      <c r="C31" s="50">
        <f t="shared" ref="C31:H31" si="3">DATE($R$2,$S$2,(1-WEEKDAY(DATE($R$2,$S$2,1),2))+(COLUMN(C22)-1)+(ROW(L4)-1)*7)</f>
        <v>45860</v>
      </c>
      <c r="D31" s="50">
        <f t="shared" si="3"/>
        <v>45861</v>
      </c>
      <c r="E31" s="50">
        <f t="shared" si="3"/>
        <v>45862</v>
      </c>
      <c r="F31" s="50">
        <f t="shared" si="3"/>
        <v>45863</v>
      </c>
      <c r="G31" s="51">
        <f t="shared" si="3"/>
        <v>45864</v>
      </c>
      <c r="H31" s="52">
        <f t="shared" si="3"/>
        <v>45865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31</v>
      </c>
      <c r="B40" s="49">
        <f>DATE($R$2,$S$2,(1-WEEKDAY(DATE($R$2,$S$2,1),2))+(COLUMN(B31)-1)+(ROW(K5)-1)*7)</f>
        <v>45866</v>
      </c>
      <c r="C40" s="50">
        <f t="shared" ref="C40:H40" si="4">DATE($R$2,$S$2,(1-WEEKDAY(DATE($R$2,$S$2,1),2))+(COLUMN(C31)-1)+(ROW(L5)-1)*7)</f>
        <v>45867</v>
      </c>
      <c r="D40" s="50">
        <f t="shared" si="4"/>
        <v>45868</v>
      </c>
      <c r="E40" s="50">
        <f t="shared" si="4"/>
        <v>45869</v>
      </c>
      <c r="F40" s="50">
        <f t="shared" si="4"/>
        <v>45870</v>
      </c>
      <c r="G40" s="51">
        <f t="shared" si="4"/>
        <v>45871</v>
      </c>
      <c r="H40" s="52">
        <f t="shared" si="4"/>
        <v>45872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/xQFcZ637eDynNQP842NNUno9ikrOaTyczERBE+oPx0tVEIPK4ViqcUjv++dn2EGYvewSDGpSpmBI4awgHoZEg==" saltValue="QPUqwnlmiBOrDE2Tr84oHg==" spinCount="100000" sheet="1" objects="1" scenarios="1" selectLockedCells="1"/>
  <mergeCells count="43"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39" priority="3">
      <formula>MONTH(B4)=$S$2</formula>
    </cfRule>
    <cfRule type="expression" dxfId="38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628E8AA-FB27-4FFE-B527-48B3AF32BEA2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B04DC08C-0520-423E-BB72-578B72D6E971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8E3-60B8-48AF-9F37-0FAA7C88EB80}">
  <dimension ref="A1:S49"/>
  <sheetViews>
    <sheetView showGridLines="0" workbookViewId="0">
      <pane ySplit="3" topLeftCell="A4" activePane="bottomLeft" state="frozen"/>
      <selection pane="bottomLeft" activeCell="B5" sqref="B5:B12"/>
    </sheetView>
  </sheetViews>
  <sheetFormatPr baseColWidth="10" defaultRowHeight="14.4" x14ac:dyDescent="0.3"/>
  <cols>
    <col min="1" max="1" width="5.6640625" customWidth="1"/>
    <col min="2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7">
        <f>DATE(R2,S2,1)</f>
        <v>45870</v>
      </c>
      <c r="E1" s="87"/>
      <c r="F1" s="87"/>
      <c r="G1" s="87"/>
      <c r="H1" s="93">
        <f>DATE(R2,S2,1)</f>
        <v>45870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7"/>
      <c r="E2" s="87"/>
      <c r="F2" s="87"/>
      <c r="G2" s="87"/>
      <c r="H2" s="93"/>
      <c r="R2" s="7">
        <f>JAN!$R$2</f>
        <v>2025</v>
      </c>
      <c r="S2" s="7">
        <v>8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31</v>
      </c>
      <c r="B4" s="53">
        <f>DATE($R$2,$S$2,(1-WEEKDAY(DATE($R$2,$S$2,1),2))+(COLUMN(B3)-1)+(ROW(K1)-1)*7)</f>
        <v>45866</v>
      </c>
      <c r="C4" s="54">
        <f t="shared" ref="C4:H4" si="0">DATE($R$2,$S$2,(1-WEEKDAY(DATE($R$2,$S$2,1),2))+(COLUMN(C3)-1)+(ROW(L1)-1)*7)</f>
        <v>45867</v>
      </c>
      <c r="D4" s="54">
        <f t="shared" si="0"/>
        <v>45868</v>
      </c>
      <c r="E4" s="54">
        <f t="shared" si="0"/>
        <v>45869</v>
      </c>
      <c r="F4" s="54">
        <f t="shared" si="0"/>
        <v>45870</v>
      </c>
      <c r="G4" s="55">
        <f t="shared" si="0"/>
        <v>45871</v>
      </c>
      <c r="H4" s="56">
        <f t="shared" si="0"/>
        <v>45872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x14ac:dyDescent="0.3">
      <c r="A11" s="62"/>
      <c r="B11" s="76"/>
      <c r="C11" s="79"/>
      <c r="D11" s="79"/>
      <c r="E11" s="79"/>
      <c r="F11" s="79"/>
      <c r="G11" s="81"/>
      <c r="H11" s="85"/>
    </row>
    <row r="12" spans="1:19" ht="15" thickBot="1" x14ac:dyDescent="0.35">
      <c r="A12" s="71"/>
      <c r="B12" s="77"/>
      <c r="C12" s="80"/>
      <c r="D12" s="80"/>
      <c r="E12" s="80"/>
      <c r="F12" s="80"/>
      <c r="G12" s="82"/>
      <c r="H12" s="86"/>
    </row>
    <row r="13" spans="1:19" ht="18.600000000000001" thickTop="1" x14ac:dyDescent="0.3">
      <c r="A13" s="73">
        <f>WEEKNUM($B$13,21)</f>
        <v>32</v>
      </c>
      <c r="B13" s="49">
        <f>DATE($R$2,$S$2,(1-WEEKDAY(DATE($R$2,$S$2,1),2))+(COLUMN(B4)-1)+(ROW(K2)-1)*7)</f>
        <v>45873</v>
      </c>
      <c r="C13" s="50">
        <f t="shared" ref="C13:H13" si="1">DATE($R$2,$S$2,(1-WEEKDAY(DATE($R$2,$S$2,1),2))+(COLUMN(C4)-1)+(ROW(L2)-1)*7)</f>
        <v>45874</v>
      </c>
      <c r="D13" s="50">
        <f t="shared" si="1"/>
        <v>45875</v>
      </c>
      <c r="E13" s="50">
        <f t="shared" si="1"/>
        <v>45876</v>
      </c>
      <c r="F13" s="50">
        <f t="shared" si="1"/>
        <v>45877</v>
      </c>
      <c r="G13" s="51">
        <f t="shared" si="1"/>
        <v>45878</v>
      </c>
      <c r="H13" s="52">
        <f t="shared" si="1"/>
        <v>45879</v>
      </c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x14ac:dyDescent="0.3">
      <c r="A19" s="74"/>
      <c r="B19" s="63"/>
      <c r="C19" s="65"/>
      <c r="D19" s="65"/>
      <c r="E19" s="65"/>
      <c r="F19" s="65"/>
      <c r="G19" s="57"/>
      <c r="H19" s="59"/>
    </row>
    <row r="20" spans="1:8" x14ac:dyDescent="0.3">
      <c r="A20" s="74"/>
      <c r="B20" s="63"/>
      <c r="C20" s="65"/>
      <c r="D20" s="65"/>
      <c r="E20" s="65"/>
      <c r="F20" s="65"/>
      <c r="G20" s="57"/>
      <c r="H20" s="59"/>
    </row>
    <row r="21" spans="1:8" ht="15" thickBot="1" x14ac:dyDescent="0.35">
      <c r="A21" s="75"/>
      <c r="B21" s="72"/>
      <c r="C21" s="67"/>
      <c r="D21" s="67"/>
      <c r="E21" s="67"/>
      <c r="F21" s="67"/>
      <c r="G21" s="68"/>
      <c r="H21" s="69"/>
    </row>
    <row r="22" spans="1:8" ht="18.600000000000001" thickTop="1" x14ac:dyDescent="0.3">
      <c r="A22" s="70">
        <f>WEEKNUM($B$22,21)</f>
        <v>33</v>
      </c>
      <c r="B22" s="49">
        <f>DATE($R$2,$S$2,(1-WEEKDAY(DATE($R$2,$S$2,1),2))+(COLUMN(B13)-1)+(ROW(K3)-1)*7)</f>
        <v>45880</v>
      </c>
      <c r="C22" s="50">
        <f t="shared" ref="C22:H22" si="2">DATE($R$2,$S$2,(1-WEEKDAY(DATE($R$2,$S$2,1),2))+(COLUMN(C13)-1)+(ROW(L3)-1)*7)</f>
        <v>45881</v>
      </c>
      <c r="D22" s="50">
        <f t="shared" si="2"/>
        <v>45882</v>
      </c>
      <c r="E22" s="50">
        <f t="shared" si="2"/>
        <v>45883</v>
      </c>
      <c r="F22" s="50">
        <f t="shared" si="2"/>
        <v>45884</v>
      </c>
      <c r="G22" s="51">
        <f t="shared" si="2"/>
        <v>45885</v>
      </c>
      <c r="H22" s="52">
        <f t="shared" si="2"/>
        <v>45886</v>
      </c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x14ac:dyDescent="0.3">
      <c r="A27" s="62"/>
      <c r="B27" s="63"/>
      <c r="C27" s="65"/>
      <c r="D27" s="65"/>
      <c r="E27" s="65"/>
      <c r="F27" s="65"/>
      <c r="G27" s="57"/>
      <c r="H27" s="59"/>
    </row>
    <row r="28" spans="1:8" x14ac:dyDescent="0.3">
      <c r="A28" s="62"/>
      <c r="B28" s="63"/>
      <c r="C28" s="65"/>
      <c r="D28" s="65"/>
      <c r="E28" s="65"/>
      <c r="F28" s="65"/>
      <c r="G28" s="57"/>
      <c r="H28" s="59"/>
    </row>
    <row r="29" spans="1:8" x14ac:dyDescent="0.3">
      <c r="A29" s="62"/>
      <c r="B29" s="63"/>
      <c r="C29" s="65"/>
      <c r="D29" s="65"/>
      <c r="E29" s="65"/>
      <c r="F29" s="65"/>
      <c r="G29" s="57"/>
      <c r="H29" s="59"/>
    </row>
    <row r="30" spans="1:8" ht="15" thickBot="1" x14ac:dyDescent="0.35">
      <c r="A30" s="71"/>
      <c r="B30" s="72"/>
      <c r="C30" s="67"/>
      <c r="D30" s="67"/>
      <c r="E30" s="67"/>
      <c r="F30" s="67"/>
      <c r="G30" s="68"/>
      <c r="H30" s="69"/>
    </row>
    <row r="31" spans="1:8" ht="18.600000000000001" thickTop="1" x14ac:dyDescent="0.3">
      <c r="A31" s="73">
        <f>WEEKNUM($B$31,21)</f>
        <v>34</v>
      </c>
      <c r="B31" s="49">
        <f>DATE($R$2,$S$2,(1-WEEKDAY(DATE($R$2,$S$2,1),2))+(COLUMN(B22)-1)+(ROW(K4)-1)*7)</f>
        <v>45887</v>
      </c>
      <c r="C31" s="50">
        <f t="shared" ref="C31:H31" si="3">DATE($R$2,$S$2,(1-WEEKDAY(DATE($R$2,$S$2,1),2))+(COLUMN(C22)-1)+(ROW(L4)-1)*7)</f>
        <v>45888</v>
      </c>
      <c r="D31" s="50">
        <f t="shared" si="3"/>
        <v>45889</v>
      </c>
      <c r="E31" s="50">
        <f t="shared" si="3"/>
        <v>45890</v>
      </c>
      <c r="F31" s="50">
        <f t="shared" si="3"/>
        <v>45891</v>
      </c>
      <c r="G31" s="51">
        <f t="shared" si="3"/>
        <v>45892</v>
      </c>
      <c r="H31" s="52">
        <f t="shared" si="3"/>
        <v>45893</v>
      </c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x14ac:dyDescent="0.3">
      <c r="A35" s="74"/>
      <c r="B35" s="63"/>
      <c r="C35" s="65"/>
      <c r="D35" s="65"/>
      <c r="E35" s="65"/>
      <c r="F35" s="65"/>
      <c r="G35" s="57"/>
      <c r="H35" s="59"/>
    </row>
    <row r="36" spans="1:8" x14ac:dyDescent="0.3">
      <c r="A36" s="74"/>
      <c r="B36" s="63"/>
      <c r="C36" s="65"/>
      <c r="D36" s="65"/>
      <c r="E36" s="65"/>
      <c r="F36" s="65"/>
      <c r="G36" s="57"/>
      <c r="H36" s="59"/>
    </row>
    <row r="37" spans="1:8" x14ac:dyDescent="0.3">
      <c r="A37" s="74"/>
      <c r="B37" s="63"/>
      <c r="C37" s="65"/>
      <c r="D37" s="65"/>
      <c r="E37" s="65"/>
      <c r="F37" s="65"/>
      <c r="G37" s="57"/>
      <c r="H37" s="59"/>
    </row>
    <row r="38" spans="1:8" x14ac:dyDescent="0.3">
      <c r="A38" s="74"/>
      <c r="B38" s="63"/>
      <c r="C38" s="65"/>
      <c r="D38" s="65"/>
      <c r="E38" s="65"/>
      <c r="F38" s="65"/>
      <c r="G38" s="57"/>
      <c r="H38" s="59"/>
    </row>
    <row r="39" spans="1:8" ht="15" thickBot="1" x14ac:dyDescent="0.35">
      <c r="A39" s="75"/>
      <c r="B39" s="72"/>
      <c r="C39" s="67"/>
      <c r="D39" s="67"/>
      <c r="E39" s="67"/>
      <c r="F39" s="67"/>
      <c r="G39" s="68"/>
      <c r="H39" s="69"/>
    </row>
    <row r="40" spans="1:8" ht="18.600000000000001" thickTop="1" x14ac:dyDescent="0.3">
      <c r="A40" s="61">
        <f>WEEKNUM(B40,21)</f>
        <v>35</v>
      </c>
      <c r="B40" s="49">
        <f>DATE($R$2,$S$2,(1-WEEKDAY(DATE($R$2,$S$2,1),2))+(COLUMN(B31)-1)+(ROW(K5)-1)*7)</f>
        <v>45894</v>
      </c>
      <c r="C40" s="50">
        <f t="shared" ref="C40:H40" si="4">DATE($R$2,$S$2,(1-WEEKDAY(DATE($R$2,$S$2,1),2))+(COLUMN(C31)-1)+(ROW(L5)-1)*7)</f>
        <v>45895</v>
      </c>
      <c r="D40" s="50">
        <f t="shared" si="4"/>
        <v>45896</v>
      </c>
      <c r="E40" s="50">
        <f t="shared" si="4"/>
        <v>45897</v>
      </c>
      <c r="F40" s="50">
        <f t="shared" si="4"/>
        <v>45898</v>
      </c>
      <c r="G40" s="51">
        <f t="shared" si="4"/>
        <v>45899</v>
      </c>
      <c r="H40" s="52">
        <f t="shared" si="4"/>
        <v>45900</v>
      </c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3"/>
      <c r="C43" s="65"/>
      <c r="D43" s="65"/>
      <c r="E43" s="65"/>
      <c r="F43" s="65"/>
      <c r="G43" s="57"/>
      <c r="H43" s="59"/>
    </row>
    <row r="44" spans="1:8" x14ac:dyDescent="0.3">
      <c r="A44" s="62"/>
      <c r="B44" s="63"/>
      <c r="C44" s="65"/>
      <c r="D44" s="65"/>
      <c r="E44" s="65"/>
      <c r="F44" s="65"/>
      <c r="G44" s="57"/>
      <c r="H44" s="59"/>
    </row>
    <row r="45" spans="1:8" x14ac:dyDescent="0.3">
      <c r="A45" s="62"/>
      <c r="B45" s="63"/>
      <c r="C45" s="65"/>
      <c r="D45" s="65"/>
      <c r="E45" s="65"/>
      <c r="F45" s="65"/>
      <c r="G45" s="57"/>
      <c r="H45" s="59"/>
    </row>
    <row r="46" spans="1:8" x14ac:dyDescent="0.3">
      <c r="A46" s="62"/>
      <c r="B46" s="63"/>
      <c r="C46" s="65"/>
      <c r="D46" s="65"/>
      <c r="E46" s="65"/>
      <c r="F46" s="65"/>
      <c r="G46" s="57"/>
      <c r="H46" s="59"/>
    </row>
    <row r="47" spans="1:8" x14ac:dyDescent="0.3">
      <c r="A47" s="62"/>
      <c r="B47" s="63"/>
      <c r="C47" s="65"/>
      <c r="D47" s="65"/>
      <c r="E47" s="65"/>
      <c r="F47" s="65"/>
      <c r="G47" s="57"/>
      <c r="H47" s="59"/>
    </row>
    <row r="48" spans="1:8" x14ac:dyDescent="0.3">
      <c r="A48" s="62"/>
      <c r="B48" s="64"/>
      <c r="C48" s="66"/>
      <c r="D48" s="66"/>
      <c r="E48" s="66"/>
      <c r="F48" s="66"/>
      <c r="G48" s="58"/>
      <c r="H48" s="60"/>
    </row>
    <row r="49" ht="18.75" customHeight="1" x14ac:dyDescent="0.3"/>
  </sheetData>
  <sheetProtection algorithmName="SHA-512" hashValue="tE2383Nd3mCfWBSAGXoETS4ve2FDOH5gxqJTbvIU03zeQj0GgI+bRS4K3gwQZlx4Qc6chvvdGpu48bTB3AX50g==" saltValue="qiGJ/43BBtrK3fjBL88oKg==" spinCount="100000" sheet="1" objects="1" scenarios="1" selectLockedCells="1"/>
  <mergeCells count="43">
    <mergeCell ref="G41:G48"/>
    <mergeCell ref="H41:H48"/>
    <mergeCell ref="A40:A48"/>
    <mergeCell ref="B41:B48"/>
    <mergeCell ref="C41:C48"/>
    <mergeCell ref="D41:D48"/>
    <mergeCell ref="E41:E48"/>
    <mergeCell ref="F41:F48"/>
    <mergeCell ref="F32:F39"/>
    <mergeCell ref="G32:G39"/>
    <mergeCell ref="H32:H39"/>
    <mergeCell ref="A22:A30"/>
    <mergeCell ref="B23:B30"/>
    <mergeCell ref="C23:C30"/>
    <mergeCell ref="D23:D30"/>
    <mergeCell ref="E23:E30"/>
    <mergeCell ref="F23:F30"/>
    <mergeCell ref="A31:A39"/>
    <mergeCell ref="B32:B39"/>
    <mergeCell ref="C32:C39"/>
    <mergeCell ref="D32:D39"/>
    <mergeCell ref="E32:E39"/>
    <mergeCell ref="F14:F21"/>
    <mergeCell ref="G14:G21"/>
    <mergeCell ref="H14:H21"/>
    <mergeCell ref="G23:G30"/>
    <mergeCell ref="H23:H30"/>
    <mergeCell ref="A13:A21"/>
    <mergeCell ref="B14:B21"/>
    <mergeCell ref="C14:C21"/>
    <mergeCell ref="D14:D21"/>
    <mergeCell ref="E14:E21"/>
    <mergeCell ref="A1:C2"/>
    <mergeCell ref="D1:G2"/>
    <mergeCell ref="H1:H2"/>
    <mergeCell ref="A4:A12"/>
    <mergeCell ref="B5:B12"/>
    <mergeCell ref="C5:C12"/>
    <mergeCell ref="D5:D12"/>
    <mergeCell ref="E5:E12"/>
    <mergeCell ref="F5:F12"/>
    <mergeCell ref="G5:G12"/>
    <mergeCell ref="H5:H12"/>
  </mergeCells>
  <conditionalFormatting sqref="B4:H5 B13:H14 B22:H23 B31:H33 B40:H41">
    <cfRule type="expression" dxfId="35" priority="3">
      <formula>MONTH(B4)=$S$2</formula>
    </cfRule>
    <cfRule type="expression" dxfId="34" priority="4">
      <formula>MONTH(B4)&lt;&gt;$S$2</formula>
    </cfRule>
  </conditionalFormatting>
  <pageMargins left="0.4" right="0.25" top="0.56999999999999995" bottom="0.28999999999999998" header="0.17" footer="0.18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07FE57F-01B0-4CD2-93CE-70B1A2C7E6B4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B4:H48</xm:sqref>
        </x14:conditionalFormatting>
        <x14:conditionalFormatting xmlns:xm="http://schemas.microsoft.com/office/excel/2006/main">
          <x14:cfRule type="expression" priority="1" id="{DD38275F-D05D-4D2F-837D-318D7C429F75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B5:H12 B14:H21 B23:H30 B32:H39 B41:H48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BF21-B6B4-4973-B678-F21D1A82D788}">
  <dimension ref="A1:S51"/>
  <sheetViews>
    <sheetView showGridLines="0" workbookViewId="0">
      <pane ySplit="3" topLeftCell="A4" activePane="bottomLeft" state="frozen"/>
      <selection pane="bottomLeft" activeCell="B5" sqref="B5:B11"/>
    </sheetView>
  </sheetViews>
  <sheetFormatPr baseColWidth="10" defaultRowHeight="14.4" x14ac:dyDescent="0.3"/>
  <cols>
    <col min="1" max="1" width="5.6640625" customWidth="1"/>
    <col min="2" max="2" width="12.6640625" customWidth="1"/>
    <col min="3" max="3" width="12.88671875" customWidth="1"/>
    <col min="4" max="8" width="12.66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83" t="s">
        <v>10</v>
      </c>
      <c r="B1" s="83"/>
      <c r="C1" s="83"/>
      <c r="D1" s="88">
        <f>DATE(R2,S2,1)</f>
        <v>45901</v>
      </c>
      <c r="E1" s="88"/>
      <c r="F1" s="88"/>
      <c r="G1" s="88"/>
      <c r="H1" s="93">
        <f>DATE(R2,S2,1)</f>
        <v>45901</v>
      </c>
      <c r="R1" s="8" t="s">
        <v>0</v>
      </c>
      <c r="S1" s="8" t="s">
        <v>1</v>
      </c>
    </row>
    <row r="2" spans="1:19" ht="15" customHeight="1" x14ac:dyDescent="0.3">
      <c r="A2" s="83"/>
      <c r="B2" s="83"/>
      <c r="C2" s="83"/>
      <c r="D2" s="88"/>
      <c r="E2" s="88"/>
      <c r="F2" s="88"/>
      <c r="G2" s="88"/>
      <c r="H2" s="93"/>
      <c r="R2" s="7">
        <f>JAN!$R$2</f>
        <v>2025</v>
      </c>
      <c r="S2" s="7">
        <v>9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70">
        <f>WEEKNUM($B$4,21)</f>
        <v>36</v>
      </c>
      <c r="B4" s="53">
        <f>DATE($R$2,$S$2,(1-WEEKDAY(DATE($R$2,$S$2,1),2))+(COLUMN(B3)-1)+(ROW(K1)-1)*7)</f>
        <v>45901</v>
      </c>
      <c r="C4" s="54">
        <f t="shared" ref="C4:H4" si="0">DATE($R$2,$S$2,(1-WEEKDAY(DATE($R$2,$S$2,1),2))+(COLUMN(C3)-1)+(ROW(L1)-1)*7)</f>
        <v>45902</v>
      </c>
      <c r="D4" s="54">
        <f t="shared" si="0"/>
        <v>45903</v>
      </c>
      <c r="E4" s="54">
        <f t="shared" si="0"/>
        <v>45904</v>
      </c>
      <c r="F4" s="54">
        <f t="shared" si="0"/>
        <v>45905</v>
      </c>
      <c r="G4" s="55">
        <f t="shared" si="0"/>
        <v>45906</v>
      </c>
      <c r="H4" s="56">
        <f t="shared" si="0"/>
        <v>45907</v>
      </c>
    </row>
    <row r="5" spans="1:19" x14ac:dyDescent="0.3">
      <c r="A5" s="62"/>
      <c r="B5" s="76"/>
      <c r="C5" s="79"/>
      <c r="D5" s="79"/>
      <c r="E5" s="79"/>
      <c r="F5" s="79"/>
      <c r="G5" s="81"/>
      <c r="H5" s="85"/>
    </row>
    <row r="6" spans="1:19" x14ac:dyDescent="0.3">
      <c r="A6" s="62"/>
      <c r="B6" s="76"/>
      <c r="C6" s="79"/>
      <c r="D6" s="79"/>
      <c r="E6" s="79"/>
      <c r="F6" s="79"/>
      <c r="G6" s="81"/>
      <c r="H6" s="85"/>
    </row>
    <row r="7" spans="1:19" x14ac:dyDescent="0.3">
      <c r="A7" s="62"/>
      <c r="B7" s="76"/>
      <c r="C7" s="79"/>
      <c r="D7" s="79"/>
      <c r="E7" s="79"/>
      <c r="F7" s="79"/>
      <c r="G7" s="81"/>
      <c r="H7" s="85"/>
    </row>
    <row r="8" spans="1:19" x14ac:dyDescent="0.3">
      <c r="A8" s="62"/>
      <c r="B8" s="76"/>
      <c r="C8" s="79"/>
      <c r="D8" s="79"/>
      <c r="E8" s="79"/>
      <c r="F8" s="79"/>
      <c r="G8" s="81"/>
      <c r="H8" s="85"/>
    </row>
    <row r="9" spans="1:19" x14ac:dyDescent="0.3">
      <c r="A9" s="62"/>
      <c r="B9" s="76"/>
      <c r="C9" s="79"/>
      <c r="D9" s="79"/>
      <c r="E9" s="79"/>
      <c r="F9" s="79"/>
      <c r="G9" s="81"/>
      <c r="H9" s="85"/>
    </row>
    <row r="10" spans="1:19" x14ac:dyDescent="0.3">
      <c r="A10" s="62"/>
      <c r="B10" s="76"/>
      <c r="C10" s="79"/>
      <c r="D10" s="79"/>
      <c r="E10" s="79"/>
      <c r="F10" s="79"/>
      <c r="G10" s="81"/>
      <c r="H10" s="85"/>
    </row>
    <row r="11" spans="1:19" ht="15" thickBot="1" x14ac:dyDescent="0.35">
      <c r="A11" s="71"/>
      <c r="B11" s="77"/>
      <c r="C11" s="80"/>
      <c r="D11" s="80"/>
      <c r="E11" s="80"/>
      <c r="F11" s="80"/>
      <c r="G11" s="82"/>
      <c r="H11" s="86"/>
    </row>
    <row r="12" spans="1:19" ht="18.600000000000001" thickTop="1" x14ac:dyDescent="0.3">
      <c r="A12" s="73">
        <f>WEEKNUM($B$12,21)</f>
        <v>37</v>
      </c>
      <c r="B12" s="49">
        <f>DATE($R$2,$S$2,(1-WEEKDAY(DATE($R$2,$S$2,1),2))+(COLUMN(B4)-1)+(ROW(K2)-1)*7)</f>
        <v>45908</v>
      </c>
      <c r="C12" s="50">
        <f t="shared" ref="C12:H12" si="1">DATE($R$2,$S$2,(1-WEEKDAY(DATE($R$2,$S$2,1),2))+(COLUMN(C4)-1)+(ROW(L2)-1)*7)</f>
        <v>45909</v>
      </c>
      <c r="D12" s="50">
        <f t="shared" si="1"/>
        <v>45910</v>
      </c>
      <c r="E12" s="50">
        <f t="shared" si="1"/>
        <v>45911</v>
      </c>
      <c r="F12" s="50">
        <f t="shared" si="1"/>
        <v>45912</v>
      </c>
      <c r="G12" s="51">
        <f t="shared" si="1"/>
        <v>45913</v>
      </c>
      <c r="H12" s="52">
        <f t="shared" si="1"/>
        <v>45914</v>
      </c>
    </row>
    <row r="13" spans="1:19" x14ac:dyDescent="0.3">
      <c r="A13" s="74"/>
      <c r="B13" s="63"/>
      <c r="C13" s="65"/>
      <c r="D13" s="65"/>
      <c r="E13" s="65"/>
      <c r="F13" s="65"/>
      <c r="G13" s="57"/>
      <c r="H13" s="59"/>
    </row>
    <row r="14" spans="1:19" x14ac:dyDescent="0.3">
      <c r="A14" s="74"/>
      <c r="B14" s="63"/>
      <c r="C14" s="65"/>
      <c r="D14" s="65"/>
      <c r="E14" s="65"/>
      <c r="F14" s="65"/>
      <c r="G14" s="57"/>
      <c r="H14" s="59"/>
    </row>
    <row r="15" spans="1:19" x14ac:dyDescent="0.3">
      <c r="A15" s="74"/>
      <c r="B15" s="63"/>
      <c r="C15" s="65"/>
      <c r="D15" s="65"/>
      <c r="E15" s="65"/>
      <c r="F15" s="65"/>
      <c r="G15" s="57"/>
      <c r="H15" s="59"/>
    </row>
    <row r="16" spans="1:19" x14ac:dyDescent="0.3">
      <c r="A16" s="74"/>
      <c r="B16" s="63"/>
      <c r="C16" s="65"/>
      <c r="D16" s="65"/>
      <c r="E16" s="65"/>
      <c r="F16" s="65"/>
      <c r="G16" s="57"/>
      <c r="H16" s="59"/>
    </row>
    <row r="17" spans="1:8" x14ac:dyDescent="0.3">
      <c r="A17" s="74"/>
      <c r="B17" s="63"/>
      <c r="C17" s="65"/>
      <c r="D17" s="65"/>
      <c r="E17" s="65"/>
      <c r="F17" s="65"/>
      <c r="G17" s="57"/>
      <c r="H17" s="59"/>
    </row>
    <row r="18" spans="1:8" x14ac:dyDescent="0.3">
      <c r="A18" s="74"/>
      <c r="B18" s="63"/>
      <c r="C18" s="65"/>
      <c r="D18" s="65"/>
      <c r="E18" s="65"/>
      <c r="F18" s="65"/>
      <c r="G18" s="57"/>
      <c r="H18" s="59"/>
    </row>
    <row r="19" spans="1:8" ht="15" thickBot="1" x14ac:dyDescent="0.35">
      <c r="A19" s="75"/>
      <c r="B19" s="72"/>
      <c r="C19" s="67"/>
      <c r="D19" s="67"/>
      <c r="E19" s="67"/>
      <c r="F19" s="67"/>
      <c r="G19" s="68"/>
      <c r="H19" s="69"/>
    </row>
    <row r="20" spans="1:8" ht="18.600000000000001" thickTop="1" x14ac:dyDescent="0.3">
      <c r="A20" s="70">
        <f>WEEKNUM($B$20,21)</f>
        <v>38</v>
      </c>
      <c r="B20" s="49">
        <f t="shared" ref="B20:H20" si="2">DATE($R$2,$S$2,(1-WEEKDAY(DATE($R$2,$S$2,1),2))+(COLUMN(B12)-1)+(ROW(K3)-1)*7)</f>
        <v>45915</v>
      </c>
      <c r="C20" s="50">
        <f t="shared" si="2"/>
        <v>45916</v>
      </c>
      <c r="D20" s="50">
        <f t="shared" si="2"/>
        <v>45917</v>
      </c>
      <c r="E20" s="50">
        <f t="shared" si="2"/>
        <v>45918</v>
      </c>
      <c r="F20" s="50">
        <f t="shared" si="2"/>
        <v>45919</v>
      </c>
      <c r="G20" s="51">
        <f t="shared" si="2"/>
        <v>45920</v>
      </c>
      <c r="H20" s="52">
        <f t="shared" si="2"/>
        <v>45921</v>
      </c>
    </row>
    <row r="21" spans="1:8" x14ac:dyDescent="0.3">
      <c r="A21" s="62"/>
      <c r="B21" s="63"/>
      <c r="C21" s="65"/>
      <c r="D21" s="65"/>
      <c r="E21" s="65"/>
      <c r="F21" s="65"/>
      <c r="G21" s="57"/>
      <c r="H21" s="59"/>
    </row>
    <row r="22" spans="1:8" x14ac:dyDescent="0.3">
      <c r="A22" s="62"/>
      <c r="B22" s="63"/>
      <c r="C22" s="65"/>
      <c r="D22" s="65"/>
      <c r="E22" s="65"/>
      <c r="F22" s="65"/>
      <c r="G22" s="57"/>
      <c r="H22" s="59"/>
    </row>
    <row r="23" spans="1:8" x14ac:dyDescent="0.3">
      <c r="A23" s="62"/>
      <c r="B23" s="63"/>
      <c r="C23" s="65"/>
      <c r="D23" s="65"/>
      <c r="E23" s="65"/>
      <c r="F23" s="65"/>
      <c r="G23" s="57"/>
      <c r="H23" s="59"/>
    </row>
    <row r="24" spans="1:8" x14ac:dyDescent="0.3">
      <c r="A24" s="62"/>
      <c r="B24" s="63"/>
      <c r="C24" s="65"/>
      <c r="D24" s="65"/>
      <c r="E24" s="65"/>
      <c r="F24" s="65"/>
      <c r="G24" s="57"/>
      <c r="H24" s="59"/>
    </row>
    <row r="25" spans="1:8" x14ac:dyDescent="0.3">
      <c r="A25" s="62"/>
      <c r="B25" s="63"/>
      <c r="C25" s="65"/>
      <c r="D25" s="65"/>
      <c r="E25" s="65"/>
      <c r="F25" s="65"/>
      <c r="G25" s="57"/>
      <c r="H25" s="59"/>
    </row>
    <row r="26" spans="1:8" x14ac:dyDescent="0.3">
      <c r="A26" s="62"/>
      <c r="B26" s="63"/>
      <c r="C26" s="65"/>
      <c r="D26" s="65"/>
      <c r="E26" s="65"/>
      <c r="F26" s="65"/>
      <c r="G26" s="57"/>
      <c r="H26" s="59"/>
    </row>
    <row r="27" spans="1:8" ht="15" thickBot="1" x14ac:dyDescent="0.35">
      <c r="A27" s="71"/>
      <c r="B27" s="72"/>
      <c r="C27" s="67"/>
      <c r="D27" s="67"/>
      <c r="E27" s="67"/>
      <c r="F27" s="67"/>
      <c r="G27" s="68"/>
      <c r="H27" s="69"/>
    </row>
    <row r="28" spans="1:8" ht="18.600000000000001" thickTop="1" x14ac:dyDescent="0.3">
      <c r="A28" s="73">
        <f>WEEKNUM($B$28,21)</f>
        <v>39</v>
      </c>
      <c r="B28" s="49">
        <f t="shared" ref="B28:H28" si="3">DATE($R$2,$S$2,(1-WEEKDAY(DATE($R$2,$S$2,1),2))+(COLUMN(B20)-1)+(ROW(K4)-1)*7)</f>
        <v>45922</v>
      </c>
      <c r="C28" s="50">
        <f t="shared" si="3"/>
        <v>45923</v>
      </c>
      <c r="D28" s="50">
        <f t="shared" si="3"/>
        <v>45924</v>
      </c>
      <c r="E28" s="50">
        <f t="shared" si="3"/>
        <v>45925</v>
      </c>
      <c r="F28" s="50">
        <f t="shared" si="3"/>
        <v>45926</v>
      </c>
      <c r="G28" s="51">
        <f t="shared" si="3"/>
        <v>45927</v>
      </c>
      <c r="H28" s="52">
        <f t="shared" si="3"/>
        <v>45928</v>
      </c>
    </row>
    <row r="29" spans="1:8" x14ac:dyDescent="0.3">
      <c r="A29" s="74"/>
      <c r="B29" s="63"/>
      <c r="C29" s="65"/>
      <c r="D29" s="65"/>
      <c r="E29" s="65"/>
      <c r="F29" s="65"/>
      <c r="G29" s="57"/>
      <c r="H29" s="59"/>
    </row>
    <row r="30" spans="1:8" x14ac:dyDescent="0.3">
      <c r="A30" s="74"/>
      <c r="B30" s="63"/>
      <c r="C30" s="65"/>
      <c r="D30" s="65"/>
      <c r="E30" s="65"/>
      <c r="F30" s="65"/>
      <c r="G30" s="57"/>
      <c r="H30" s="59"/>
    </row>
    <row r="31" spans="1:8" x14ac:dyDescent="0.3">
      <c r="A31" s="74"/>
      <c r="B31" s="63"/>
      <c r="C31" s="65"/>
      <c r="D31" s="65"/>
      <c r="E31" s="65"/>
      <c r="F31" s="65"/>
      <c r="G31" s="57"/>
      <c r="H31" s="59"/>
    </row>
    <row r="32" spans="1:8" x14ac:dyDescent="0.3">
      <c r="A32" s="74"/>
      <c r="B32" s="63"/>
      <c r="C32" s="65"/>
      <c r="D32" s="65"/>
      <c r="E32" s="65"/>
      <c r="F32" s="65"/>
      <c r="G32" s="57"/>
      <c r="H32" s="59"/>
    </row>
    <row r="33" spans="1:8" x14ac:dyDescent="0.3">
      <c r="A33" s="74"/>
      <c r="B33" s="63"/>
      <c r="C33" s="65"/>
      <c r="D33" s="65"/>
      <c r="E33" s="65"/>
      <c r="F33" s="65"/>
      <c r="G33" s="57"/>
      <c r="H33" s="59"/>
    </row>
    <row r="34" spans="1:8" x14ac:dyDescent="0.3">
      <c r="A34" s="74"/>
      <c r="B34" s="63"/>
      <c r="C34" s="65"/>
      <c r="D34" s="65"/>
      <c r="E34" s="65"/>
      <c r="F34" s="65"/>
      <c r="G34" s="57"/>
      <c r="H34" s="59"/>
    </row>
    <row r="35" spans="1:8" ht="15" thickBot="1" x14ac:dyDescent="0.35">
      <c r="A35" s="75"/>
      <c r="B35" s="72"/>
      <c r="C35" s="67"/>
      <c r="D35" s="67"/>
      <c r="E35" s="67"/>
      <c r="F35" s="67"/>
      <c r="G35" s="68"/>
      <c r="H35" s="69"/>
    </row>
    <row r="36" spans="1:8" ht="18.600000000000001" thickTop="1" x14ac:dyDescent="0.3">
      <c r="A36" s="61">
        <f>WEEKNUM(B36,21)</f>
        <v>40</v>
      </c>
      <c r="B36" s="49">
        <f t="shared" ref="B36:H36" si="4">DATE($R$2,$S$2,(1-WEEKDAY(DATE($R$2,$S$2,1),2))+(COLUMN(B28)-1)+(ROW(K5)-1)*7)</f>
        <v>45929</v>
      </c>
      <c r="C36" s="50">
        <f t="shared" si="4"/>
        <v>45930</v>
      </c>
      <c r="D36" s="50">
        <f t="shared" si="4"/>
        <v>45931</v>
      </c>
      <c r="E36" s="50">
        <f t="shared" si="4"/>
        <v>45932</v>
      </c>
      <c r="F36" s="50">
        <f t="shared" si="4"/>
        <v>45933</v>
      </c>
      <c r="G36" s="51">
        <f t="shared" si="4"/>
        <v>45934</v>
      </c>
      <c r="H36" s="52">
        <f t="shared" si="4"/>
        <v>45935</v>
      </c>
    </row>
    <row r="37" spans="1:8" x14ac:dyDescent="0.3">
      <c r="A37" s="62"/>
      <c r="B37" s="63"/>
      <c r="C37" s="65"/>
      <c r="D37" s="65"/>
      <c r="E37" s="65"/>
      <c r="F37" s="65"/>
      <c r="G37" s="57"/>
      <c r="H37" s="59"/>
    </row>
    <row r="38" spans="1:8" x14ac:dyDescent="0.3">
      <c r="A38" s="62"/>
      <c r="B38" s="63"/>
      <c r="C38" s="65"/>
      <c r="D38" s="65"/>
      <c r="E38" s="65"/>
      <c r="F38" s="65"/>
      <c r="G38" s="57"/>
      <c r="H38" s="59"/>
    </row>
    <row r="39" spans="1:8" x14ac:dyDescent="0.3">
      <c r="A39" s="62"/>
      <c r="B39" s="63"/>
      <c r="C39" s="65"/>
      <c r="D39" s="65"/>
      <c r="E39" s="65"/>
      <c r="F39" s="65"/>
      <c r="G39" s="57"/>
      <c r="H39" s="59"/>
    </row>
    <row r="40" spans="1:8" x14ac:dyDescent="0.3">
      <c r="A40" s="62"/>
      <c r="B40" s="63"/>
      <c r="C40" s="65"/>
      <c r="D40" s="65"/>
      <c r="E40" s="65"/>
      <c r="F40" s="65"/>
      <c r="G40" s="57"/>
      <c r="H40" s="59"/>
    </row>
    <row r="41" spans="1:8" x14ac:dyDescent="0.3">
      <c r="A41" s="62"/>
      <c r="B41" s="63"/>
      <c r="C41" s="65"/>
      <c r="D41" s="65"/>
      <c r="E41" s="65"/>
      <c r="F41" s="65"/>
      <c r="G41" s="57"/>
      <c r="H41" s="59"/>
    </row>
    <row r="42" spans="1:8" x14ac:dyDescent="0.3">
      <c r="A42" s="62"/>
      <c r="B42" s="63"/>
      <c r="C42" s="65"/>
      <c r="D42" s="65"/>
      <c r="E42" s="65"/>
      <c r="F42" s="65"/>
      <c r="G42" s="57"/>
      <c r="H42" s="59"/>
    </row>
    <row r="43" spans="1:8" x14ac:dyDescent="0.3">
      <c r="A43" s="62"/>
      <c r="B43" s="64"/>
      <c r="C43" s="66"/>
      <c r="D43" s="66"/>
      <c r="E43" s="66"/>
      <c r="F43" s="66"/>
      <c r="G43" s="58"/>
      <c r="H43" s="60"/>
    </row>
    <row r="44" spans="1:8" ht="18.75" hidden="1" customHeight="1" x14ac:dyDescent="0.3">
      <c r="A44" s="61">
        <f>WEEKNUM(B44,21)</f>
        <v>41</v>
      </c>
      <c r="B44" s="49">
        <f t="shared" ref="B44:H44" si="5">DATE($R$2,$S$2,(1-WEEKDAY(DATE($R$2,$S$2,1),2))+(COLUMN(B36)-1)+(ROW(K6)-1)*7)</f>
        <v>45936</v>
      </c>
      <c r="C44" s="49">
        <f t="shared" si="5"/>
        <v>45937</v>
      </c>
      <c r="D44" s="49">
        <f t="shared" si="5"/>
        <v>45938</v>
      </c>
      <c r="E44" s="49">
        <f t="shared" si="5"/>
        <v>45939</v>
      </c>
      <c r="F44" s="49">
        <f t="shared" si="5"/>
        <v>45940</v>
      </c>
      <c r="G44" s="49">
        <f t="shared" si="5"/>
        <v>45941</v>
      </c>
      <c r="H44" s="49">
        <f t="shared" si="5"/>
        <v>45942</v>
      </c>
    </row>
    <row r="45" spans="1:8" hidden="1" x14ac:dyDescent="0.3">
      <c r="A45" s="62"/>
      <c r="B45" s="63"/>
      <c r="C45" s="65"/>
      <c r="D45" s="65"/>
      <c r="E45" s="65"/>
      <c r="F45" s="65"/>
      <c r="G45" s="57"/>
      <c r="H45" s="59"/>
    </row>
    <row r="46" spans="1:8" hidden="1" x14ac:dyDescent="0.3">
      <c r="A46" s="62"/>
      <c r="B46" s="63"/>
      <c r="C46" s="65"/>
      <c r="D46" s="65"/>
      <c r="E46" s="65"/>
      <c r="F46" s="65"/>
      <c r="G46" s="57"/>
      <c r="H46" s="59"/>
    </row>
    <row r="47" spans="1:8" hidden="1" x14ac:dyDescent="0.3">
      <c r="A47" s="62"/>
      <c r="B47" s="63"/>
      <c r="C47" s="65"/>
      <c r="D47" s="65"/>
      <c r="E47" s="65"/>
      <c r="F47" s="65"/>
      <c r="G47" s="57"/>
      <c r="H47" s="59"/>
    </row>
    <row r="48" spans="1:8" hidden="1" x14ac:dyDescent="0.3">
      <c r="A48" s="62"/>
      <c r="B48" s="63"/>
      <c r="C48" s="65"/>
      <c r="D48" s="65"/>
      <c r="E48" s="65"/>
      <c r="F48" s="65"/>
      <c r="G48" s="57"/>
      <c r="H48" s="59"/>
    </row>
    <row r="49" spans="1:8" hidden="1" x14ac:dyDescent="0.3">
      <c r="A49" s="62"/>
      <c r="B49" s="63"/>
      <c r="C49" s="65"/>
      <c r="D49" s="65"/>
      <c r="E49" s="65"/>
      <c r="F49" s="65"/>
      <c r="G49" s="57"/>
      <c r="H49" s="59"/>
    </row>
    <row r="50" spans="1:8" hidden="1" x14ac:dyDescent="0.3">
      <c r="A50" s="62"/>
      <c r="B50" s="63"/>
      <c r="C50" s="65"/>
      <c r="D50" s="65"/>
      <c r="E50" s="65"/>
      <c r="F50" s="65"/>
      <c r="G50" s="57"/>
      <c r="H50" s="59"/>
    </row>
    <row r="51" spans="1:8" hidden="1" x14ac:dyDescent="0.3">
      <c r="A51" s="62"/>
      <c r="B51" s="64"/>
      <c r="C51" s="66"/>
      <c r="D51" s="66"/>
      <c r="E51" s="66"/>
      <c r="F51" s="66"/>
      <c r="G51" s="58"/>
      <c r="H51" s="60"/>
    </row>
  </sheetData>
  <sheetProtection algorithmName="SHA-512" hashValue="f73jXDx6+bhRTmtyxsXNx+T6BhBMdV4rNlfxX5FzbO+8vJ0+YFs5FZ/t9HEoPj0FIqB+qkBPqkNDfsEnk5cdKA==" saltValue="sLmRcB57nGiDKBJr5sX/CA==" spinCount="100000" sheet="1" objects="1" scenarios="1" selectLockedCells="1"/>
  <mergeCells count="51">
    <mergeCell ref="A44:A51"/>
    <mergeCell ref="H45:H51"/>
    <mergeCell ref="B45:B51"/>
    <mergeCell ref="C45:C51"/>
    <mergeCell ref="D45:D51"/>
    <mergeCell ref="E45:E51"/>
    <mergeCell ref="F45:F51"/>
    <mergeCell ref="G45:G51"/>
    <mergeCell ref="G37:G43"/>
    <mergeCell ref="H37:H43"/>
    <mergeCell ref="A36:A43"/>
    <mergeCell ref="B37:B43"/>
    <mergeCell ref="C37:C43"/>
    <mergeCell ref="D37:D43"/>
    <mergeCell ref="E37:E43"/>
    <mergeCell ref="F37:F43"/>
    <mergeCell ref="F29:F35"/>
    <mergeCell ref="G29:G35"/>
    <mergeCell ref="H29:H35"/>
    <mergeCell ref="A20:A27"/>
    <mergeCell ref="B21:B27"/>
    <mergeCell ref="C21:C27"/>
    <mergeCell ref="D21:D27"/>
    <mergeCell ref="E21:E27"/>
    <mergeCell ref="F21:F27"/>
    <mergeCell ref="A28:A35"/>
    <mergeCell ref="B29:B35"/>
    <mergeCell ref="C29:C35"/>
    <mergeCell ref="D29:D35"/>
    <mergeCell ref="E29:E35"/>
    <mergeCell ref="F13:F19"/>
    <mergeCell ref="G13:G19"/>
    <mergeCell ref="H13:H19"/>
    <mergeCell ref="G21:G27"/>
    <mergeCell ref="H21:H27"/>
    <mergeCell ref="A12:A19"/>
    <mergeCell ref="B13:B19"/>
    <mergeCell ref="C13:C19"/>
    <mergeCell ref="D13:D19"/>
    <mergeCell ref="E13:E19"/>
    <mergeCell ref="A1:C2"/>
    <mergeCell ref="D1:G2"/>
    <mergeCell ref="H1:H2"/>
    <mergeCell ref="A4:A11"/>
    <mergeCell ref="B5:B11"/>
    <mergeCell ref="C5:C11"/>
    <mergeCell ref="D5:D11"/>
    <mergeCell ref="E5:E11"/>
    <mergeCell ref="F5:F11"/>
    <mergeCell ref="G5:G11"/>
    <mergeCell ref="H5:H11"/>
  </mergeCells>
  <conditionalFormatting sqref="B4:H5 B12:H13 B20:H21 B28:H30 B36:H37">
    <cfRule type="expression" dxfId="31" priority="7">
      <formula>MONTH(B4)=$S$2</formula>
    </cfRule>
    <cfRule type="expression" dxfId="30" priority="8">
      <formula>MONTH(B4)&lt;&gt;$S$2</formula>
    </cfRule>
  </conditionalFormatting>
  <conditionalFormatting sqref="B44:H45">
    <cfRule type="expression" dxfId="27" priority="3">
      <formula>MONTH(B44)=$S$2</formula>
    </cfRule>
    <cfRule type="expression" dxfId="26" priority="4">
      <formula>MONTH(B44)&lt;&gt;$S$2</formula>
    </cfRule>
  </conditionalFormatting>
  <pageMargins left="0.4" right="0.17" top="0.5" bottom="0.17" header="0.17" footer="0.18"/>
  <pageSetup paperSize="9" fitToWidth="0" fitToHeight="0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647B5AE-7488-4CC2-92B3-CA3DFB4610B5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B4:H51</xm:sqref>
        </x14:conditionalFormatting>
        <x14:conditionalFormatting xmlns:xm="http://schemas.microsoft.com/office/excel/2006/main">
          <x14:cfRule type="expression" priority="12" id="{0D68FBE7-B6E8-4622-89A1-E30357F08CEE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B10:H10 B18:H18 B26:H26 B34:H34 B43:H43 B51:H51</xm:sqref>
        </x14:conditionalFormatting>
        <x14:conditionalFormatting xmlns:xm="http://schemas.microsoft.com/office/excel/2006/main">
          <x14:cfRule type="expression" priority="5" id="{135F368E-4A0B-4F98-9EA7-9DC1134BA9D1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B45:H50 B5:H9 B11:H11 B13:H17 B19:H19 B21:H25 B27:H27 B29:H33 B35:H35 B37:H42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JAN</vt:lpstr>
      <vt:lpstr>FEB</vt:lpstr>
      <vt:lpstr>MRZ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  <vt:lpstr>Feiertage</vt:lpstr>
      <vt:lpstr>APR!Druckbereich</vt:lpstr>
      <vt:lpstr>AUG!Druckbereich</vt:lpstr>
      <vt:lpstr>DEZ!Druckbereich</vt:lpstr>
      <vt:lpstr>FEB!Druckbereich</vt:lpstr>
      <vt:lpstr>Feiertage!Druckbereich</vt:lpstr>
      <vt:lpstr>JAN!Druckbereich</vt:lpstr>
      <vt:lpstr>JUL!Druckbereich</vt:lpstr>
      <vt:lpstr>JUN!Druckbereich</vt:lpstr>
      <vt:lpstr>MAI!Druckbereich</vt:lpstr>
      <vt:lpstr>MRZ!Druckbereich</vt:lpstr>
      <vt:lpstr>NOV!Druckbereich</vt:lpstr>
      <vt:lpstr>OKT!Druckbereich</vt:lpstr>
      <vt:lpstr>SEP!Druckbereich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 Sejla</dc:creator>
  <cp:lastModifiedBy>Sejla Memic</cp:lastModifiedBy>
  <cp:lastPrinted>2024-09-10T12:40:00Z</cp:lastPrinted>
  <dcterms:created xsi:type="dcterms:W3CDTF">2023-10-02T08:20:44Z</dcterms:created>
  <dcterms:modified xsi:type="dcterms:W3CDTF">2024-09-10T12:42:55Z</dcterms:modified>
</cp:coreProperties>
</file>